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19140" windowHeight="8472"/>
  </bookViews>
  <sheets>
    <sheet name="IronBased" sheetId="1" r:id="rId1"/>
    <sheet name="Halbach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2" l="1"/>
  <c r="B6" i="2"/>
  <c r="C6" i="2"/>
  <c r="A6" i="2"/>
  <c r="C4" i="2"/>
  <c r="B4" i="2"/>
  <c r="D3" i="2"/>
  <c r="D4" i="2" s="1"/>
  <c r="D2" i="2"/>
  <c r="D19" i="1"/>
  <c r="D18" i="1"/>
  <c r="D17" i="1"/>
  <c r="C18" i="1"/>
  <c r="D14" i="1" l="1"/>
  <c r="D13" i="1"/>
  <c r="D11" i="1"/>
  <c r="D12" i="1"/>
  <c r="D10" i="1"/>
  <c r="C10" i="1"/>
  <c r="H1" i="1" l="1"/>
  <c r="H3" i="1"/>
  <c r="H4" i="1" s="1"/>
  <c r="B3" i="1"/>
  <c r="B4" i="1" s="1"/>
  <c r="B5" i="1" s="1"/>
  <c r="B7" i="1" s="1"/>
  <c r="H5" i="1" l="1"/>
  <c r="H7" i="1" s="1"/>
</calcChain>
</file>

<file path=xl/sharedStrings.xml><?xml version="1.0" encoding="utf-8"?>
<sst xmlns="http://schemas.openxmlformats.org/spreadsheetml/2006/main" count="44" uniqueCount="32">
  <si>
    <t>FFAG magnets</t>
  </si>
  <si>
    <t>(from CDR)</t>
  </si>
  <si>
    <t>Blocks per grid</t>
  </si>
  <si>
    <t>(3x4 grid, Mahler's drawing)</t>
  </si>
  <si>
    <t>Blocks per pole</t>
  </si>
  <si>
    <t>Blocks per magnet</t>
  </si>
  <si>
    <t>Total blocks</t>
  </si>
  <si>
    <t>Spares</t>
  </si>
  <si>
    <t>Blocks to order</t>
  </si>
  <si>
    <t>Old h</t>
  </si>
  <si>
    <t>New h</t>
  </si>
  <si>
    <t>(CDR scaled by h change)</t>
  </si>
  <si>
    <t>VAC pricing</t>
  </si>
  <si>
    <t>Per block</t>
  </si>
  <si>
    <t>Die-press</t>
  </si>
  <si>
    <t>Grinding unit</t>
  </si>
  <si>
    <t>Total</t>
  </si>
  <si>
    <t>Number</t>
  </si>
  <si>
    <t>Price each</t>
  </si>
  <si>
    <t>Ext. price</t>
  </si>
  <si>
    <t>Tooling total</t>
  </si>
  <si>
    <t>(unit price valid for 10000 pcs or more)</t>
  </si>
  <si>
    <t>VAC lead time</t>
  </si>
  <si>
    <t>To first batch</t>
  </si>
  <si>
    <t>Per batch of 1000</t>
  </si>
  <si>
    <t>Weeks</t>
  </si>
  <si>
    <t>weeks</t>
  </si>
  <si>
    <t>QF (Q set)</t>
  </si>
  <si>
    <t>BD (P set)</t>
  </si>
  <si>
    <t>Prototypes ordered</t>
  </si>
  <si>
    <t>Magnets</t>
  </si>
  <si>
    <t>Total for full loop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</si>
</sst>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0" applyNumberFormat="1"/>
    <xf numFmtId="8" fontId="0" fillId="0" borderId="0" xfId="0" applyNumberFormat="1"/>
    <xf numFmtId="6" fontId="0" fillId="0" borderId="0" xfId="0" applyNumberFormat="1"/>
    <xf numFmtId="0" fontId="1" fillId="0" borderId="0" xfId="0" applyFont="1"/>
    <xf numFmtId="8" fontId="1" fillId="0" borderId="0" xfId="0" applyNumberFormat="1" applyFont="1"/>
    <xf numFmtId="44" fontId="0" fillId="0" borderId="0" xfId="1" applyFont="1"/>
    <xf numFmtId="44" fontId="1" fillId="0" borderId="0" xfId="1" applyFont="1"/>
    <xf numFmtId="44" fontId="3" fillId="0" borderId="0" xfId="1" applyFont="1"/>
    <xf numFmtId="44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/>
  </sheetViews>
  <sheetFormatPr defaultRowHeight="14.4" x14ac:dyDescent="0.3"/>
  <cols>
    <col min="1" max="1" width="16" bestFit="1" customWidth="1"/>
    <col min="2" max="2" width="11.6640625" bestFit="1" customWidth="1"/>
    <col min="4" max="4" width="11.6640625" bestFit="1" customWidth="1"/>
    <col min="7" max="7" width="16" bestFit="1" customWidth="1"/>
  </cols>
  <sheetData>
    <row r="1" spans="1:9" x14ac:dyDescent="0.3">
      <c r="A1" t="s">
        <v>0</v>
      </c>
      <c r="B1">
        <v>213</v>
      </c>
      <c r="C1" t="s">
        <v>1</v>
      </c>
      <c r="F1" t="s">
        <v>9</v>
      </c>
      <c r="G1" t="s">
        <v>0</v>
      </c>
      <c r="H1">
        <f>ROUNDUP(B1*F4/F2,0)</f>
        <v>220</v>
      </c>
      <c r="I1" t="s">
        <v>11</v>
      </c>
    </row>
    <row r="2" spans="1:9" x14ac:dyDescent="0.3">
      <c r="A2" t="s">
        <v>2</v>
      </c>
      <c r="B2">
        <v>12</v>
      </c>
      <c r="C2" t="s">
        <v>3</v>
      </c>
      <c r="F2">
        <v>333</v>
      </c>
      <c r="G2" t="s">
        <v>2</v>
      </c>
      <c r="H2">
        <v>12</v>
      </c>
      <c r="I2" t="s">
        <v>3</v>
      </c>
    </row>
    <row r="3" spans="1:9" x14ac:dyDescent="0.3">
      <c r="A3" t="s">
        <v>4</v>
      </c>
      <c r="B3">
        <f>B2*2</f>
        <v>24</v>
      </c>
      <c r="F3" t="s">
        <v>10</v>
      </c>
      <c r="G3" t="s">
        <v>4</v>
      </c>
      <c r="H3">
        <f>H2*2</f>
        <v>24</v>
      </c>
    </row>
    <row r="4" spans="1:9" x14ac:dyDescent="0.3">
      <c r="A4" t="s">
        <v>5</v>
      </c>
      <c r="B4">
        <f>B3*4</f>
        <v>96</v>
      </c>
      <c r="F4">
        <v>343</v>
      </c>
      <c r="G4" t="s">
        <v>5</v>
      </c>
      <c r="H4">
        <f>H3*4</f>
        <v>96</v>
      </c>
    </row>
    <row r="5" spans="1:9" x14ac:dyDescent="0.3">
      <c r="A5" t="s">
        <v>6</v>
      </c>
      <c r="B5">
        <f>B1*B4</f>
        <v>20448</v>
      </c>
      <c r="G5" t="s">
        <v>6</v>
      </c>
      <c r="H5">
        <f>H1*H4</f>
        <v>21120</v>
      </c>
    </row>
    <row r="6" spans="1:9" x14ac:dyDescent="0.3">
      <c r="A6" t="s">
        <v>7</v>
      </c>
      <c r="B6" s="1">
        <v>0.1</v>
      </c>
      <c r="G6" t="s">
        <v>7</v>
      </c>
      <c r="H6" s="1">
        <v>0.1</v>
      </c>
    </row>
    <row r="7" spans="1:9" x14ac:dyDescent="0.3">
      <c r="A7" t="s">
        <v>8</v>
      </c>
      <c r="B7">
        <f>ROUNDUP(B5*(1+B6),0)</f>
        <v>22493</v>
      </c>
      <c r="G7" s="4" t="s">
        <v>8</v>
      </c>
      <c r="H7" s="4">
        <f>ROUNDUP(H5*(1+H6),0)</f>
        <v>23232</v>
      </c>
    </row>
    <row r="9" spans="1:9" x14ac:dyDescent="0.3">
      <c r="A9" s="4" t="s">
        <v>12</v>
      </c>
      <c r="B9" s="4" t="s">
        <v>18</v>
      </c>
      <c r="C9" s="4" t="s">
        <v>17</v>
      </c>
      <c r="D9" s="4" t="s">
        <v>19</v>
      </c>
    </row>
    <row r="10" spans="1:9" x14ac:dyDescent="0.3">
      <c r="A10" t="s">
        <v>13</v>
      </c>
      <c r="B10" s="2">
        <v>37.6</v>
      </c>
      <c r="C10">
        <f>H7</f>
        <v>23232</v>
      </c>
      <c r="D10" s="2">
        <f>B10*C10</f>
        <v>873523.20000000007</v>
      </c>
      <c r="E10" t="s">
        <v>21</v>
      </c>
    </row>
    <row r="11" spans="1:9" x14ac:dyDescent="0.3">
      <c r="A11" t="s">
        <v>14</v>
      </c>
      <c r="B11" s="3">
        <v>16940</v>
      </c>
      <c r="C11">
        <v>1</v>
      </c>
      <c r="D11" s="2">
        <f t="shared" ref="D11:D12" si="0">B11*C11</f>
        <v>16940</v>
      </c>
    </row>
    <row r="12" spans="1:9" x14ac:dyDescent="0.3">
      <c r="A12" t="s">
        <v>15</v>
      </c>
      <c r="B12" s="3">
        <v>3400</v>
      </c>
      <c r="C12">
        <v>1</v>
      </c>
      <c r="D12" s="2">
        <f t="shared" si="0"/>
        <v>3400</v>
      </c>
    </row>
    <row r="13" spans="1:9" x14ac:dyDescent="0.3">
      <c r="C13" s="4" t="s">
        <v>16</v>
      </c>
      <c r="D13" s="5">
        <f>SUM(D10:D12)</f>
        <v>893863.20000000007</v>
      </c>
    </row>
    <row r="14" spans="1:9" x14ac:dyDescent="0.3">
      <c r="B14" s="2"/>
      <c r="C14" t="s">
        <v>20</v>
      </c>
      <c r="D14" s="3">
        <f>D11+D12</f>
        <v>20340</v>
      </c>
    </row>
    <row r="15" spans="1:9" x14ac:dyDescent="0.3">
      <c r="B15" s="5"/>
    </row>
    <row r="16" spans="1:9" x14ac:dyDescent="0.3">
      <c r="A16" s="4" t="s">
        <v>22</v>
      </c>
      <c r="B16" s="4" t="s">
        <v>25</v>
      </c>
    </row>
    <row r="17" spans="1:5" x14ac:dyDescent="0.3">
      <c r="A17" t="s">
        <v>23</v>
      </c>
      <c r="B17">
        <v>10</v>
      </c>
      <c r="C17">
        <v>1</v>
      </c>
      <c r="D17">
        <f>B17*C17</f>
        <v>10</v>
      </c>
    </row>
    <row r="18" spans="1:5" x14ac:dyDescent="0.3">
      <c r="A18" t="s">
        <v>24</v>
      </c>
      <c r="B18">
        <v>1</v>
      </c>
      <c r="C18">
        <f>ROUNDUP(H7/1000,0)-1</f>
        <v>23</v>
      </c>
      <c r="D18">
        <f>B18*C18</f>
        <v>23</v>
      </c>
    </row>
    <row r="19" spans="1:5" x14ac:dyDescent="0.3">
      <c r="C19" s="4" t="s">
        <v>16</v>
      </c>
      <c r="D19" s="4">
        <f>SUM(D17:D18)</f>
        <v>33</v>
      </c>
      <c r="E19" s="4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4.4" x14ac:dyDescent="0.3"/>
  <cols>
    <col min="1" max="1" width="17.5546875" bestFit="1" customWidth="1"/>
    <col min="2" max="2" width="12.21875" bestFit="1" customWidth="1"/>
    <col min="3" max="3" width="11.109375" bestFit="1" customWidth="1"/>
    <col min="4" max="4" width="11.44140625" bestFit="1" customWidth="1"/>
  </cols>
  <sheetData>
    <row r="1" spans="1:4" x14ac:dyDescent="0.3">
      <c r="A1" s="4" t="s">
        <v>29</v>
      </c>
      <c r="B1" s="4" t="s">
        <v>30</v>
      </c>
      <c r="C1" s="4" t="s">
        <v>18</v>
      </c>
      <c r="D1" s="4" t="s">
        <v>19</v>
      </c>
    </row>
    <row r="2" spans="1:4" x14ac:dyDescent="0.3">
      <c r="A2" t="s">
        <v>27</v>
      </c>
      <c r="B2">
        <v>3</v>
      </c>
      <c r="C2" s="6">
        <v>2105.33</v>
      </c>
      <c r="D2" s="6">
        <f>C2*B2</f>
        <v>6315.99</v>
      </c>
    </row>
    <row r="3" spans="1:4" x14ac:dyDescent="0.3">
      <c r="A3" t="s">
        <v>28</v>
      </c>
      <c r="B3">
        <v>3</v>
      </c>
      <c r="C3" s="6">
        <v>1516</v>
      </c>
      <c r="D3" s="6">
        <f>C3*B3</f>
        <v>4548</v>
      </c>
    </row>
    <row r="4" spans="1:4" x14ac:dyDescent="0.3">
      <c r="A4" s="4" t="s">
        <v>16</v>
      </c>
      <c r="B4" s="4">
        <f>SUM(B2:B3)</f>
        <v>6</v>
      </c>
      <c r="C4" s="8">
        <f>D4/B4</f>
        <v>1810.665</v>
      </c>
      <c r="D4" s="7">
        <f>SUM(D2:D3)</f>
        <v>10863.99</v>
      </c>
    </row>
    <row r="6" spans="1:4" x14ac:dyDescent="0.3">
      <c r="A6" t="str">
        <f>IronBased!G1</f>
        <v>FFAG magnets</v>
      </c>
      <c r="B6">
        <f>IronBased!H1</f>
        <v>220</v>
      </c>
      <c r="C6" t="str">
        <f>IronBased!I1</f>
        <v>(CDR scaled by h change)</v>
      </c>
    </row>
    <row r="8" spans="1:4" x14ac:dyDescent="0.3">
      <c r="A8" s="4" t="s">
        <v>31</v>
      </c>
      <c r="B8" s="9">
        <f>C4*B6</f>
        <v>398346.3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IronBased</vt:lpstr>
      <vt:lpstr>Halbach</vt:lpstr>
      <vt:lpstr>Sheet3</vt:lpstr>
    </vt:vector>
  </TitlesOfParts>
  <Company>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Brooks</dc:creator>
  <cp:lastModifiedBy>Stephen Brooks</cp:lastModifiedBy>
  <dcterms:created xsi:type="dcterms:W3CDTF">2016-08-03T13:56:10Z</dcterms:created>
  <dcterms:modified xsi:type="dcterms:W3CDTF">2016-08-03T14:15:28Z</dcterms:modified>
</cp:coreProperties>
</file>