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magnet\CBETA\"/>
    </mc:Choice>
  </mc:AlternateContent>
  <xr:revisionPtr revIDLastSave="0" documentId="10_ncr:100000_{EDCC298A-C60B-45FD-9D03-DD46175C2AF4}" xr6:coauthVersionLast="31" xr6:coauthVersionMax="31" xr10:uidLastSave="{00000000-0000-0000-0000-000000000000}"/>
  <bookViews>
    <workbookView xWindow="0" yWindow="0" windowWidth="30720" windowHeight="13416" activeTab="3" xr2:uid="{00000000-000D-0000-FFFF-FFFF00000000}"/>
  </bookViews>
  <sheets>
    <sheet name="Rate" sheetId="6" r:id="rId1"/>
    <sheet name="Redos" sheetId="5" r:id="rId2"/>
    <sheet name="Model (simple)" sheetId="1" r:id="rId3"/>
    <sheet name="Model" sheetId="8" r:id="rId4"/>
    <sheet name="Example model" sheetId="7" r:id="rId5"/>
    <sheet name="Example week" sheetId="4" r:id="rId6"/>
    <sheet name="Pessimistic model" sheetId="2" r:id="rId7"/>
    <sheet name="Pessimistic fixed" sheetId="3" r:id="rId8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6" l="1"/>
  <c r="L16" i="6"/>
  <c r="L15" i="6"/>
  <c r="A15" i="6"/>
  <c r="B15" i="6"/>
  <c r="B16" i="6" s="1"/>
  <c r="C15" i="6"/>
  <c r="D15" i="6"/>
  <c r="E15" i="6"/>
  <c r="A16" i="6"/>
  <c r="C16" i="6"/>
  <c r="D16" i="6"/>
  <c r="E16" i="6"/>
  <c r="E14" i="6" l="1"/>
  <c r="L14" i="6" l="1"/>
  <c r="C14" i="6"/>
  <c r="D14" i="6"/>
  <c r="B14" i="6"/>
  <c r="A14" i="6"/>
  <c r="E13" i="6"/>
  <c r="D13" i="6"/>
  <c r="C13" i="6"/>
  <c r="B13" i="6"/>
  <c r="L13" i="6"/>
  <c r="A13" i="6"/>
  <c r="E12" i="6"/>
  <c r="D12" i="6"/>
  <c r="C12" i="6"/>
  <c r="B12" i="6"/>
  <c r="L12" i="6"/>
  <c r="A12" i="6"/>
  <c r="A21" i="8"/>
  <c r="E7" i="5"/>
  <c r="A22" i="8" s="1"/>
  <c r="A23" i="8" s="1"/>
  <c r="A24" i="8" s="1"/>
  <c r="B26" i="8" s="1"/>
  <c r="C27" i="8" s="1"/>
  <c r="A5" i="8"/>
  <c r="A18" i="8" s="1"/>
  <c r="A19" i="8" s="1"/>
  <c r="A13" i="8"/>
  <c r="A6" i="8"/>
  <c r="A7" i="8"/>
  <c r="A14" i="8" s="1"/>
  <c r="A3" i="8"/>
  <c r="G2" i="5"/>
  <c r="G3" i="5"/>
  <c r="H3" i="5"/>
  <c r="G4" i="5"/>
  <c r="H4" i="5"/>
  <c r="E11" i="6"/>
  <c r="L11" i="6"/>
  <c r="A11" i="6"/>
  <c r="B11" i="6"/>
  <c r="C11" i="6"/>
  <c r="D11" i="6"/>
  <c r="E10" i="6"/>
  <c r="L10" i="6"/>
  <c r="A10" i="6"/>
  <c r="B10" i="6"/>
  <c r="C10" i="6"/>
  <c r="D10" i="6"/>
  <c r="E9" i="6"/>
  <c r="B9" i="6"/>
  <c r="C9" i="6"/>
  <c r="D9" i="6"/>
  <c r="L9" i="6"/>
  <c r="A9" i="6"/>
  <c r="E8" i="6"/>
  <c r="D8" i="6"/>
  <c r="C8" i="6"/>
  <c r="L8" i="6"/>
  <c r="B8" i="6"/>
  <c r="A8" i="6"/>
  <c r="A13" i="1"/>
  <c r="A5" i="1"/>
  <c r="A12" i="1" s="1"/>
  <c r="A7" i="1"/>
  <c r="A14" i="1" s="1"/>
  <c r="A21" i="1"/>
  <c r="A3" i="1"/>
  <c r="A6" i="1"/>
  <c r="E7" i="6"/>
  <c r="C6" i="5"/>
  <c r="D7" i="6"/>
  <c r="L7" i="6"/>
  <c r="C7" i="6"/>
  <c r="B7" i="6"/>
  <c r="A7" i="6"/>
  <c r="C5" i="5"/>
  <c r="D6" i="6"/>
  <c r="E6" i="6"/>
  <c r="C6" i="6"/>
  <c r="B6" i="6"/>
  <c r="L6" i="6"/>
  <c r="A6" i="6"/>
  <c r="A19" i="7"/>
  <c r="A20" i="7"/>
  <c r="A21" i="7"/>
  <c r="B23" i="7"/>
  <c r="A11" i="7"/>
  <c r="A5" i="7"/>
  <c r="A3" i="7"/>
  <c r="A10" i="7"/>
  <c r="A12" i="7"/>
  <c r="A4" i="7"/>
  <c r="L5" i="6"/>
  <c r="L4" i="6"/>
  <c r="A4" i="6"/>
  <c r="A5" i="6"/>
  <c r="L3" i="6"/>
  <c r="C3" i="6"/>
  <c r="C4" i="6"/>
  <c r="C5" i="6"/>
  <c r="B3" i="6"/>
  <c r="B4" i="6"/>
  <c r="B5" i="6"/>
  <c r="A15" i="7"/>
  <c r="A16" i="7"/>
  <c r="A6" i="7"/>
  <c r="A7" i="7"/>
  <c r="A8" i="7"/>
  <c r="D3" i="6"/>
  <c r="D3" i="5"/>
  <c r="D6" i="5"/>
  <c r="C4" i="5"/>
  <c r="B3" i="5"/>
  <c r="B5" i="5"/>
  <c r="B2" i="5"/>
  <c r="F2" i="5"/>
  <c r="B7" i="5"/>
  <c r="D2" i="5"/>
  <c r="D4" i="5"/>
  <c r="D7" i="5"/>
  <c r="C7" i="5"/>
  <c r="G5" i="5"/>
  <c r="H5" i="5"/>
  <c r="F5" i="5"/>
  <c r="G6" i="5"/>
  <c r="H6" i="5"/>
  <c r="F6" i="5"/>
  <c r="D5" i="5"/>
  <c r="F4" i="5"/>
  <c r="F3" i="5"/>
  <c r="D4" i="6"/>
  <c r="D5" i="6"/>
  <c r="E3" i="6"/>
  <c r="E4" i="6"/>
  <c r="E5" i="6"/>
  <c r="J14" i="4"/>
  <c r="O13" i="4"/>
  <c r="O11" i="4"/>
  <c r="O9" i="4"/>
  <c r="O7" i="4"/>
  <c r="O5" i="4"/>
  <c r="M13" i="4"/>
  <c r="M11" i="4"/>
  <c r="M9" i="4"/>
  <c r="M7" i="4"/>
  <c r="M5" i="4"/>
  <c r="K13" i="4"/>
  <c r="K11" i="4"/>
  <c r="K9" i="4"/>
  <c r="K7" i="4"/>
  <c r="K5" i="4"/>
  <c r="L14" i="4"/>
  <c r="N14" i="4"/>
  <c r="A19" i="3"/>
  <c r="A20" i="3"/>
  <c r="A21" i="3"/>
  <c r="A23" i="3"/>
  <c r="B25" i="3"/>
  <c r="A11" i="3"/>
  <c r="A5" i="3"/>
  <c r="A3" i="3"/>
  <c r="A10" i="3"/>
  <c r="A12" i="3"/>
  <c r="A4" i="3"/>
  <c r="A15" i="3"/>
  <c r="A16" i="3"/>
  <c r="A23" i="2"/>
  <c r="B25" i="2"/>
  <c r="A19" i="2"/>
  <c r="A20" i="2"/>
  <c r="A21" i="2"/>
  <c r="A11" i="2"/>
  <c r="A10" i="2"/>
  <c r="A12" i="2"/>
  <c r="A5" i="2"/>
  <c r="A4" i="2"/>
  <c r="A6" i="2"/>
  <c r="A7" i="2"/>
  <c r="A8" i="2"/>
  <c r="A3" i="2"/>
  <c r="A6" i="3"/>
  <c r="A7" i="3"/>
  <c r="A8" i="3"/>
  <c r="A15" i="2"/>
  <c r="A16" i="2"/>
  <c r="A15" i="1" l="1"/>
  <c r="A18" i="1"/>
  <c r="A19" i="1" s="1"/>
  <c r="G7" i="5"/>
  <c r="A12" i="8"/>
  <c r="A15" i="8" s="1"/>
  <c r="F7" i="5"/>
  <c r="A22" i="1"/>
  <c r="A23" i="1" s="1"/>
  <c r="A24" i="1" s="1"/>
  <c r="B26" i="1" s="1"/>
  <c r="C27" i="1" s="1"/>
  <c r="H2" i="5"/>
  <c r="H7" i="5" s="1"/>
  <c r="I7" i="5" l="1"/>
  <c r="G1" i="8"/>
  <c r="A4" i="8" s="1"/>
  <c r="A8" i="8" s="1"/>
  <c r="A9" i="8" s="1"/>
  <c r="A10" i="8" s="1"/>
  <c r="G1" i="1"/>
  <c r="A4" i="1" s="1"/>
  <c r="A8" i="1" s="1"/>
  <c r="A9" i="1" s="1"/>
  <c r="A10" i="1" s="1"/>
</calcChain>
</file>

<file path=xl/sharedStrings.xml><?xml version="1.0" encoding="utf-8"?>
<sst xmlns="http://schemas.openxmlformats.org/spreadsheetml/2006/main" count="220" uniqueCount="81">
  <si>
    <t>magnets per week</t>
  </si>
  <si>
    <t>first measurements</t>
  </si>
  <si>
    <t>iteration measurements</t>
  </si>
  <si>
    <t>surveys finishing a magnet</t>
  </si>
  <si>
    <t>total coil measurements per week</t>
  </si>
  <si>
    <t>coil measurements per day</t>
  </si>
  <si>
    <t>surveys per week</t>
  </si>
  <si>
    <t>(probably ~4 per day in the latter half of the week)</t>
  </si>
  <si>
    <t>additional E4E measurements per week (one per coil bench)</t>
  </si>
  <si>
    <t>additional E4E surveys (one per coil bench)</t>
  </si>
  <si>
    <t>coil benches</t>
  </si>
  <si>
    <t>iteration re-dos</t>
  </si>
  <si>
    <t>coil measurements per bench per day</t>
  </si>
  <si>
    <t>Rotating coil measurements</t>
  </si>
  <si>
    <t>Magnet surveys at bench</t>
  </si>
  <si>
    <t>working days per week</t>
  </si>
  <si>
    <t>Schedule</t>
  </si>
  <si>
    <t>Total magnets</t>
  </si>
  <si>
    <t>Magnets done</t>
  </si>
  <si>
    <t>Magnets remaining</t>
  </si>
  <si>
    <t>weeks to complete (no contingency)</t>
  </si>
  <si>
    <t>Start date</t>
  </si>
  <si>
    <t>End date</t>
  </si>
  <si>
    <t>per week</t>
  </si>
  <si>
    <t>per day</t>
  </si>
  <si>
    <t>Tuning wire holder fabrication</t>
  </si>
  <si>
    <t>Contingency because they get distracted by other projects</t>
  </si>
  <si>
    <t>weeks to complete (incl. contingency)</t>
  </si>
  <si>
    <t>Monday</t>
  </si>
  <si>
    <t>Tuesday</t>
  </si>
  <si>
    <t>Wednesday</t>
  </si>
  <si>
    <t>Thursday</t>
  </si>
  <si>
    <t>Friday</t>
  </si>
  <si>
    <t>AM</t>
  </si>
  <si>
    <t>PM</t>
  </si>
  <si>
    <t>John</t>
  </si>
  <si>
    <t>Toby</t>
  </si>
  <si>
    <t>Coil measurements</t>
  </si>
  <si>
    <t>Shim packs</t>
  </si>
  <si>
    <t>Survey</t>
  </si>
  <si>
    <t>Henry, Toby, others</t>
  </si>
  <si>
    <t>Survey group</t>
  </si>
  <si>
    <t>Initial measurement</t>
  </si>
  <si>
    <t>First iterations</t>
  </si>
  <si>
    <t>Extra iterations</t>
  </si>
  <si>
    <t>E4E calibration</t>
  </si>
  <si>
    <t>Per day</t>
  </si>
  <si>
    <t>Magnet type</t>
  </si>
  <si>
    <t>Redos</t>
  </si>
  <si>
    <t>QF</t>
  </si>
  <si>
    <t>QD</t>
  </si>
  <si>
    <t>BD</t>
  </si>
  <si>
    <t>BDT1</t>
  </si>
  <si>
    <t>BDT2</t>
  </si>
  <si>
    <t>Total</t>
  </si>
  <si>
    <t>Date</t>
  </si>
  <si>
    <t>Number of rotating coil measurements</t>
  </si>
  <si>
    <t>Sum</t>
  </si>
  <si>
    <t>Notes</t>
  </si>
  <si>
    <t>Batch only arrived Friday p.m.</t>
  </si>
  <si>
    <t>Holiday</t>
  </si>
  <si>
    <t>John C. on vacation this week, only Toby.  Also PC software issue on Friday</t>
  </si>
  <si>
    <t>Percent redos</t>
  </si>
  <si>
    <t>Number accepted (2000 series)</t>
  </si>
  <si>
    <t>Current date</t>
  </si>
  <si>
    <t>Remaining</t>
  </si>
  <si>
    <t>John C. out on Friday</t>
  </si>
  <si>
    <t>Most of survey group out this week (just Chenghao)</t>
  </si>
  <si>
    <t>Goal</t>
  </si>
  <si>
    <t>Extra measurements due to calibration slips</t>
  </si>
  <si>
    <t>Extra surveys due to calibration slips</t>
  </si>
  <si>
    <t>weeks between unrecoverable calibration slips (on any given coil)</t>
  </si>
  <si>
    <t>speed-up needed</t>
  </si>
  <si>
    <t>final iterations</t>
  </si>
  <si>
    <t>extra iterations</t>
  </si>
  <si>
    <t>SJB out Weds, Thurs a.m.</t>
  </si>
  <si>
    <t>John C. out on Friday (probably Toby too)</t>
  </si>
  <si>
    <t>Ming out this week, survey group busy</t>
  </si>
  <si>
    <t>John C. out on Tuesday</t>
  </si>
  <si>
    <t>John C.'s coil (#76) electronics broken Weds-Fri (also sort of waiting for BD delivery)</t>
  </si>
  <si>
    <t>started to wait for BD crate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</si>
</sst>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m/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DD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1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2" fillId="0" borderId="0" xfId="0" applyNumberFormat="1" applyFont="1"/>
    <xf numFmtId="0" fontId="4" fillId="0" borderId="0" xfId="0" applyNumberFormat="1" applyFont="1"/>
    <xf numFmtId="164" fontId="0" fillId="0" borderId="0" xfId="1" applyNumberFormat="1" applyFont="1"/>
    <xf numFmtId="0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BDDF7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Redos!$B$1</c:f>
              <c:strCache>
                <c:ptCount val="1"/>
                <c:pt idx="0">
                  <c:v>Total magnets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056-860A-338F2EB5720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6-4056-860A-338F2EB57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056-860A-338F2EB57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D-4C04-A8C3-97311585471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6-4056-860A-338F2EB5720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Redos!$A$2:$A$6</c:f>
              <c:strCache>
                <c:ptCount val="5"/>
                <c:pt idx="0">
                  <c:v>QF</c:v>
                </c:pt>
                <c:pt idx="1">
                  <c:v>QD</c:v>
                </c:pt>
                <c:pt idx="2">
                  <c:v>BD</c:v>
                </c:pt>
                <c:pt idx="3">
                  <c:v>BDT1</c:v>
                </c:pt>
                <c:pt idx="4">
                  <c:v>BDT2</c:v>
                </c:pt>
              </c:strCache>
            </c:strRef>
          </c:cat>
          <c:val>
            <c:numRef>
              <c:f>Redos!$B$2:$B$6</c:f>
              <c:numCache>
                <c:formatCode>General</c:formatCode>
                <c:ptCount val="5"/>
                <c:pt idx="0">
                  <c:v>107</c:v>
                </c:pt>
                <c:pt idx="1">
                  <c:v>27</c:v>
                </c:pt>
                <c:pt idx="2">
                  <c:v>32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6-4056-860A-338F2EB5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'Model (simple)'!$A$2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4-40E8-BC00-15081C1D0F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4-40E8-BC00-15081C1D0F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4-40E8-BC00-15081C1D0F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4-40E8-BC00-15081C1D0F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B4-40E8-BC00-15081C1D0F2F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'Model (simple)'!$B$3:$B$7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'Model (simple)'!$A$3:$A$7</c:f>
              <c:numCache>
                <c:formatCode>General</c:formatCode>
                <c:ptCount val="5"/>
                <c:pt idx="0">
                  <c:v>10.231009407370516</c:v>
                </c:pt>
                <c:pt idx="1">
                  <c:v>5.6728035901030012</c:v>
                </c:pt>
                <c:pt idx="2">
                  <c:v>10.231009407370516</c:v>
                </c:pt>
                <c:pt idx="3">
                  <c:v>2</c:v>
                </c:pt>
                <c:pt idx="4">
                  <c:v>0.82310094073705165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528-9E8E-9A515E11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Model!$A$2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56-4C43-AD07-C4DC3FB88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56-4C43-AD07-C4DC3FB887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56-4C43-AD07-C4DC3FB887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56-4C43-AD07-C4DC3FB887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56-4C43-AD07-C4DC3FB887FD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Model!$B$3:$B$7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Model!$A$3:$A$7</c:f>
              <c:numCache>
                <c:formatCode>General</c:formatCode>
                <c:ptCount val="5"/>
                <c:pt idx="0">
                  <c:v>9.1199999999999992</c:v>
                </c:pt>
                <c:pt idx="1">
                  <c:v>5.0567804878048772</c:v>
                </c:pt>
                <c:pt idx="2">
                  <c:v>9.1199999999999992</c:v>
                </c:pt>
                <c:pt idx="3">
                  <c:v>2</c:v>
                </c:pt>
                <c:pt idx="4">
                  <c:v>0.71199999999999997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56-4C43-AD07-C4DC3FB8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106680</xdr:rowOff>
    </xdr:from>
    <xdr:to>
      <xdr:col>7</xdr:col>
      <xdr:colOff>510540</xdr:colOff>
      <xdr:row>22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5ED00-9111-44D1-837B-135C2628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09E2B6-CBCC-4070-A02B-AD1532A9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E8BD34-A5D4-4DE2-9335-6FC17BF2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workbookViewId="0"/>
  </sheetViews>
  <sheetFormatPr defaultRowHeight="14.4" x14ac:dyDescent="0.3"/>
  <cols>
    <col min="1" max="5" width="11.109375" customWidth="1"/>
  </cols>
  <sheetData>
    <row r="1" spans="1:13" x14ac:dyDescent="0.3">
      <c r="A1" t="s">
        <v>55</v>
      </c>
      <c r="G1" t="s">
        <v>56</v>
      </c>
    </row>
    <row r="2" spans="1:13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57</v>
      </c>
      <c r="M2" t="s">
        <v>58</v>
      </c>
    </row>
    <row r="3" spans="1:13" x14ac:dyDescent="0.3">
      <c r="A3" s="16">
        <v>43276</v>
      </c>
      <c r="B3" s="16">
        <f>A3+1</f>
        <v>43277</v>
      </c>
      <c r="C3" s="16">
        <f t="shared" ref="C3:E3" si="0">B3+1</f>
        <v>43278</v>
      </c>
      <c r="D3" s="16">
        <f t="shared" si="0"/>
        <v>43279</v>
      </c>
      <c r="E3" s="16">
        <f t="shared" si="0"/>
        <v>43280</v>
      </c>
      <c r="G3" s="17"/>
      <c r="H3" s="17"/>
      <c r="I3" s="17"/>
      <c r="J3" s="17"/>
      <c r="K3" s="17">
        <v>2</v>
      </c>
      <c r="L3">
        <f t="shared" ref="L3:L16" si="1">SUM(G3:K3)</f>
        <v>2</v>
      </c>
      <c r="M3" t="s">
        <v>59</v>
      </c>
    </row>
    <row r="4" spans="1:13" x14ac:dyDescent="0.3">
      <c r="A4" s="16">
        <f t="shared" ref="A4:E14" si="2">A3+7</f>
        <v>43283</v>
      </c>
      <c r="B4" s="16">
        <f t="shared" ref="B4:E12" si="3">B3+7</f>
        <v>43284</v>
      </c>
      <c r="C4" s="16">
        <f t="shared" si="3"/>
        <v>43285</v>
      </c>
      <c r="D4" s="16">
        <f t="shared" si="3"/>
        <v>43286</v>
      </c>
      <c r="E4" s="16">
        <f t="shared" si="3"/>
        <v>43287</v>
      </c>
      <c r="G4" s="17">
        <v>3</v>
      </c>
      <c r="H4" s="17">
        <v>3</v>
      </c>
      <c r="I4" s="17" t="s">
        <v>60</v>
      </c>
      <c r="J4" s="17">
        <v>4</v>
      </c>
      <c r="K4" s="17">
        <v>0</v>
      </c>
      <c r="L4">
        <f t="shared" si="1"/>
        <v>10</v>
      </c>
      <c r="M4" t="s">
        <v>61</v>
      </c>
    </row>
    <row r="5" spans="1:13" x14ac:dyDescent="0.3">
      <c r="A5" s="16">
        <f t="shared" si="2"/>
        <v>43290</v>
      </c>
      <c r="B5" s="16">
        <f t="shared" si="3"/>
        <v>43291</v>
      </c>
      <c r="C5" s="16">
        <f t="shared" si="3"/>
        <v>43292</v>
      </c>
      <c r="D5" s="16">
        <f t="shared" si="3"/>
        <v>43293</v>
      </c>
      <c r="E5" s="16">
        <f t="shared" si="3"/>
        <v>43294</v>
      </c>
      <c r="G5" s="17">
        <v>4</v>
      </c>
      <c r="H5" s="17">
        <v>3</v>
      </c>
      <c r="I5" s="17">
        <v>5</v>
      </c>
      <c r="J5" s="17">
        <v>5</v>
      </c>
      <c r="K5" s="17">
        <v>4</v>
      </c>
      <c r="L5">
        <f t="shared" si="1"/>
        <v>21</v>
      </c>
    </row>
    <row r="6" spans="1:13" x14ac:dyDescent="0.3">
      <c r="A6" s="16">
        <f t="shared" si="2"/>
        <v>43297</v>
      </c>
      <c r="B6" s="16">
        <f t="shared" si="3"/>
        <v>43298</v>
      </c>
      <c r="C6" s="16">
        <f t="shared" si="3"/>
        <v>43299</v>
      </c>
      <c r="D6" s="16">
        <f t="shared" si="3"/>
        <v>43300</v>
      </c>
      <c r="E6" s="16">
        <f t="shared" si="3"/>
        <v>43301</v>
      </c>
      <c r="G6" s="17">
        <v>5</v>
      </c>
      <c r="H6" s="17">
        <v>7</v>
      </c>
      <c r="I6" s="17">
        <v>4</v>
      </c>
      <c r="J6" s="17">
        <v>4</v>
      </c>
      <c r="K6" s="19">
        <v>2</v>
      </c>
      <c r="L6">
        <f t="shared" si="1"/>
        <v>22</v>
      </c>
      <c r="M6" t="s">
        <v>66</v>
      </c>
    </row>
    <row r="7" spans="1:13" x14ac:dyDescent="0.3">
      <c r="A7" s="16">
        <f t="shared" si="2"/>
        <v>43304</v>
      </c>
      <c r="B7" s="16">
        <f t="shared" si="3"/>
        <v>43305</v>
      </c>
      <c r="C7" s="16">
        <f t="shared" si="3"/>
        <v>43306</v>
      </c>
      <c r="D7" s="16">
        <f t="shared" si="3"/>
        <v>43307</v>
      </c>
      <c r="E7" s="16">
        <f t="shared" si="3"/>
        <v>43308</v>
      </c>
      <c r="G7" s="17">
        <v>5</v>
      </c>
      <c r="H7" s="17">
        <v>2</v>
      </c>
      <c r="I7" s="19">
        <v>5</v>
      </c>
      <c r="J7" s="19">
        <v>6</v>
      </c>
      <c r="K7" s="19">
        <v>5</v>
      </c>
      <c r="L7">
        <f t="shared" si="1"/>
        <v>23</v>
      </c>
      <c r="M7" t="s">
        <v>67</v>
      </c>
    </row>
    <row r="8" spans="1:13" x14ac:dyDescent="0.3">
      <c r="A8" s="16">
        <f t="shared" si="2"/>
        <v>43311</v>
      </c>
      <c r="B8" s="16">
        <f t="shared" si="3"/>
        <v>43312</v>
      </c>
      <c r="C8" s="16">
        <f t="shared" si="3"/>
        <v>43313</v>
      </c>
      <c r="D8" s="16">
        <f t="shared" si="3"/>
        <v>43314</v>
      </c>
      <c r="E8" s="16">
        <f t="shared" si="3"/>
        <v>43315</v>
      </c>
      <c r="G8" s="17">
        <v>7</v>
      </c>
      <c r="H8" s="17">
        <v>5</v>
      </c>
      <c r="I8" s="19">
        <v>7</v>
      </c>
      <c r="J8" s="17">
        <v>5</v>
      </c>
      <c r="K8" s="19">
        <v>6</v>
      </c>
      <c r="L8">
        <f t="shared" si="1"/>
        <v>30</v>
      </c>
    </row>
    <row r="9" spans="1:13" x14ac:dyDescent="0.3">
      <c r="A9" s="16">
        <f t="shared" si="2"/>
        <v>43318</v>
      </c>
      <c r="B9" s="16">
        <f t="shared" si="2"/>
        <v>43319</v>
      </c>
      <c r="C9" s="16">
        <f t="shared" si="2"/>
        <v>43320</v>
      </c>
      <c r="D9" s="16">
        <f t="shared" si="2"/>
        <v>43321</v>
      </c>
      <c r="E9" s="16">
        <f t="shared" si="3"/>
        <v>43322</v>
      </c>
      <c r="G9" s="19">
        <v>7</v>
      </c>
      <c r="H9" s="17">
        <v>8</v>
      </c>
      <c r="I9" s="17">
        <v>7</v>
      </c>
      <c r="J9" s="19">
        <v>7</v>
      </c>
      <c r="K9" s="19">
        <v>6</v>
      </c>
      <c r="L9">
        <f t="shared" si="1"/>
        <v>35</v>
      </c>
    </row>
    <row r="10" spans="1:13" x14ac:dyDescent="0.3">
      <c r="A10" s="16">
        <f t="shared" si="2"/>
        <v>43325</v>
      </c>
      <c r="B10" s="16">
        <f t="shared" si="2"/>
        <v>43326</v>
      </c>
      <c r="C10" s="16">
        <f t="shared" si="2"/>
        <v>43327</v>
      </c>
      <c r="D10" s="16">
        <f t="shared" si="2"/>
        <v>43328</v>
      </c>
      <c r="E10" s="16">
        <f t="shared" si="3"/>
        <v>43329</v>
      </c>
      <c r="G10" s="17">
        <v>8</v>
      </c>
      <c r="H10" s="17">
        <v>7</v>
      </c>
      <c r="I10" s="17">
        <v>3</v>
      </c>
      <c r="J10" s="19">
        <v>10</v>
      </c>
      <c r="K10" s="19">
        <v>9</v>
      </c>
      <c r="L10">
        <f t="shared" si="1"/>
        <v>37</v>
      </c>
      <c r="M10" t="s">
        <v>75</v>
      </c>
    </row>
    <row r="11" spans="1:13" x14ac:dyDescent="0.3">
      <c r="A11" s="16">
        <f t="shared" si="2"/>
        <v>43332</v>
      </c>
      <c r="B11" s="16">
        <f t="shared" si="2"/>
        <v>43333</v>
      </c>
      <c r="C11" s="16">
        <f t="shared" si="2"/>
        <v>43334</v>
      </c>
      <c r="D11" s="16">
        <f t="shared" si="2"/>
        <v>43335</v>
      </c>
      <c r="E11" s="16">
        <f t="shared" si="3"/>
        <v>43336</v>
      </c>
      <c r="G11" s="17">
        <v>6</v>
      </c>
      <c r="H11" s="17">
        <v>9</v>
      </c>
      <c r="I11" s="17">
        <v>8</v>
      </c>
      <c r="J11" s="19">
        <v>9</v>
      </c>
      <c r="K11" s="19">
        <v>0</v>
      </c>
      <c r="L11">
        <f t="shared" si="1"/>
        <v>32</v>
      </c>
      <c r="M11" t="s">
        <v>76</v>
      </c>
    </row>
    <row r="12" spans="1:13" x14ac:dyDescent="0.3">
      <c r="A12" s="16">
        <f t="shared" si="2"/>
        <v>43339</v>
      </c>
      <c r="B12" s="16">
        <f t="shared" si="2"/>
        <v>43340</v>
      </c>
      <c r="C12" s="16">
        <f t="shared" si="2"/>
        <v>43341</v>
      </c>
      <c r="D12" s="16">
        <f t="shared" si="2"/>
        <v>43342</v>
      </c>
      <c r="E12" s="16">
        <f t="shared" si="3"/>
        <v>43343</v>
      </c>
      <c r="G12" s="19">
        <v>6</v>
      </c>
      <c r="H12" s="19">
        <v>7</v>
      </c>
      <c r="I12" s="19">
        <v>6</v>
      </c>
      <c r="J12" s="19">
        <v>8</v>
      </c>
      <c r="K12" s="19">
        <v>4</v>
      </c>
      <c r="L12">
        <f t="shared" si="1"/>
        <v>31</v>
      </c>
      <c r="M12" t="s">
        <v>77</v>
      </c>
    </row>
    <row r="13" spans="1:13" x14ac:dyDescent="0.3">
      <c r="A13" s="16">
        <f t="shared" si="2"/>
        <v>43346</v>
      </c>
      <c r="B13" s="16">
        <f t="shared" si="2"/>
        <v>43347</v>
      </c>
      <c r="C13" s="16">
        <f t="shared" si="2"/>
        <v>43348</v>
      </c>
      <c r="D13" s="16">
        <f t="shared" si="2"/>
        <v>43349</v>
      </c>
      <c r="E13" s="16">
        <f t="shared" si="2"/>
        <v>43350</v>
      </c>
      <c r="G13" s="17" t="s">
        <v>60</v>
      </c>
      <c r="H13" s="19">
        <v>4</v>
      </c>
      <c r="I13" s="19">
        <v>8</v>
      </c>
      <c r="J13" s="19">
        <v>10</v>
      </c>
      <c r="K13" s="19">
        <v>6</v>
      </c>
      <c r="L13">
        <f t="shared" si="1"/>
        <v>28</v>
      </c>
      <c r="M13" t="s">
        <v>78</v>
      </c>
    </row>
    <row r="14" spans="1:13" x14ac:dyDescent="0.3">
      <c r="A14" s="16">
        <f t="shared" si="2"/>
        <v>43353</v>
      </c>
      <c r="B14" s="16">
        <f t="shared" si="2"/>
        <v>43354</v>
      </c>
      <c r="C14" s="16">
        <f t="shared" si="2"/>
        <v>43355</v>
      </c>
      <c r="D14" s="16">
        <f t="shared" si="2"/>
        <v>43356</v>
      </c>
      <c r="E14" s="16">
        <f t="shared" si="2"/>
        <v>43357</v>
      </c>
      <c r="G14" s="19">
        <v>7</v>
      </c>
      <c r="H14" s="19">
        <v>7</v>
      </c>
      <c r="I14" s="17">
        <v>6</v>
      </c>
      <c r="J14" s="19">
        <v>6</v>
      </c>
      <c r="K14" s="19">
        <v>7</v>
      </c>
      <c r="L14">
        <f t="shared" si="1"/>
        <v>33</v>
      </c>
    </row>
    <row r="15" spans="1:13" x14ac:dyDescent="0.3">
      <c r="A15" s="16">
        <f t="shared" ref="A15:E15" si="4">A14+7</f>
        <v>43360</v>
      </c>
      <c r="B15" s="16">
        <f t="shared" si="4"/>
        <v>43361</v>
      </c>
      <c r="C15" s="16">
        <f t="shared" si="4"/>
        <v>43362</v>
      </c>
      <c r="D15" s="16">
        <f t="shared" si="4"/>
        <v>43363</v>
      </c>
      <c r="E15" s="16">
        <f t="shared" si="4"/>
        <v>43364</v>
      </c>
      <c r="G15" s="17">
        <v>3</v>
      </c>
      <c r="H15" s="19">
        <v>6</v>
      </c>
      <c r="I15" s="17">
        <v>5</v>
      </c>
      <c r="J15" s="19">
        <v>2</v>
      </c>
      <c r="K15" s="19">
        <v>2</v>
      </c>
      <c r="L15">
        <f t="shared" si="1"/>
        <v>18</v>
      </c>
      <c r="M15" t="s">
        <v>80</v>
      </c>
    </row>
    <row r="16" spans="1:13" x14ac:dyDescent="0.3">
      <c r="A16" s="16">
        <f t="shared" ref="A16:E17" si="5">A15+7</f>
        <v>43367</v>
      </c>
      <c r="B16" s="16">
        <f t="shared" si="5"/>
        <v>43368</v>
      </c>
      <c r="C16" s="16">
        <f t="shared" si="5"/>
        <v>43369</v>
      </c>
      <c r="D16" s="16">
        <f t="shared" si="5"/>
        <v>43370</v>
      </c>
      <c r="E16" s="16">
        <f t="shared" si="5"/>
        <v>43371</v>
      </c>
      <c r="G16" s="19">
        <v>3</v>
      </c>
      <c r="H16" s="19">
        <v>2</v>
      </c>
      <c r="I16" s="17">
        <v>2</v>
      </c>
      <c r="J16" s="19">
        <v>5</v>
      </c>
      <c r="K16" s="19">
        <v>6</v>
      </c>
      <c r="L16">
        <f t="shared" si="1"/>
        <v>18</v>
      </c>
      <c r="M16" t="s">
        <v>79</v>
      </c>
    </row>
    <row r="17" spans="1:11" x14ac:dyDescent="0.3">
      <c r="A17" s="16">
        <f t="shared" si="5"/>
        <v>43374</v>
      </c>
      <c r="G17" s="21">
        <v>5</v>
      </c>
      <c r="H17" s="17"/>
      <c r="I17" s="17"/>
      <c r="J17" s="17"/>
      <c r="K17" s="17"/>
    </row>
    <row r="18" spans="1:11" x14ac:dyDescent="0.3">
      <c r="G18" s="17"/>
      <c r="H18" s="17"/>
      <c r="I18" s="17"/>
      <c r="J18" s="17"/>
      <c r="K18" s="17"/>
    </row>
    <row r="19" spans="1:11" x14ac:dyDescent="0.3">
      <c r="G19" s="17"/>
      <c r="H19" s="17"/>
      <c r="I19" s="17"/>
      <c r="J19" s="17"/>
      <c r="K1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/>
  </sheetViews>
  <sheetFormatPr defaultRowHeight="14.4" x14ac:dyDescent="0.3"/>
  <sheetData>
    <row r="1" spans="1:12" x14ac:dyDescent="0.3">
      <c r="A1" t="s">
        <v>47</v>
      </c>
      <c r="B1" t="s">
        <v>17</v>
      </c>
      <c r="C1" t="s">
        <v>62</v>
      </c>
      <c r="D1" t="s">
        <v>48</v>
      </c>
      <c r="E1" t="s">
        <v>63</v>
      </c>
      <c r="G1" t="s">
        <v>65</v>
      </c>
      <c r="H1" t="s">
        <v>48</v>
      </c>
    </row>
    <row r="2" spans="1:12" x14ac:dyDescent="0.3">
      <c r="A2" t="s">
        <v>49</v>
      </c>
      <c r="B2">
        <f>5+25+25+25+27</f>
        <v>107</v>
      </c>
      <c r="C2" s="15">
        <v>0.55000000000000004</v>
      </c>
      <c r="D2">
        <f>B2*C2</f>
        <v>58.85</v>
      </c>
      <c r="E2">
        <v>91</v>
      </c>
      <c r="F2" s="15">
        <f>E2/B2</f>
        <v>0.85046728971962615</v>
      </c>
      <c r="G2">
        <f>B2-E2</f>
        <v>16</v>
      </c>
      <c r="H2">
        <f>G2*C2</f>
        <v>8.8000000000000007</v>
      </c>
    </row>
    <row r="3" spans="1:12" x14ac:dyDescent="0.3">
      <c r="A3" t="s">
        <v>50</v>
      </c>
      <c r="B3">
        <f>2+25</f>
        <v>27</v>
      </c>
      <c r="C3" s="15">
        <v>0.32</v>
      </c>
      <c r="D3">
        <f t="shared" ref="D3:D6" si="0">B3*C3</f>
        <v>8.64</v>
      </c>
      <c r="E3">
        <v>27</v>
      </c>
      <c r="F3" s="15">
        <f t="shared" ref="F3:F7" si="1">E3/B3</f>
        <v>1</v>
      </c>
      <c r="G3">
        <f t="shared" ref="G3:G6" si="2">B3-E3</f>
        <v>0</v>
      </c>
      <c r="H3">
        <f t="shared" ref="H3:H6" si="3">G3*C3</f>
        <v>0</v>
      </c>
    </row>
    <row r="4" spans="1:12" x14ac:dyDescent="0.3">
      <c r="A4" t="s">
        <v>51</v>
      </c>
      <c r="B4">
        <v>32</v>
      </c>
      <c r="C4" s="15">
        <f>2/3</f>
        <v>0.66666666666666663</v>
      </c>
      <c r="D4">
        <f t="shared" si="0"/>
        <v>21.333333333333332</v>
      </c>
      <c r="E4">
        <v>10</v>
      </c>
      <c r="F4" s="15">
        <f t="shared" si="1"/>
        <v>0.3125</v>
      </c>
      <c r="G4">
        <f t="shared" si="2"/>
        <v>22</v>
      </c>
      <c r="H4">
        <f t="shared" si="3"/>
        <v>14.666666666666666</v>
      </c>
    </row>
    <row r="5" spans="1:12" x14ac:dyDescent="0.3">
      <c r="A5" t="s">
        <v>52</v>
      </c>
      <c r="B5">
        <f>2+26</f>
        <v>28</v>
      </c>
      <c r="C5" s="15">
        <f>1/2</f>
        <v>0.5</v>
      </c>
      <c r="D5">
        <f t="shared" si="0"/>
        <v>14</v>
      </c>
      <c r="E5">
        <v>2</v>
      </c>
      <c r="F5" s="15">
        <f t="shared" si="1"/>
        <v>7.1428571428571425E-2</v>
      </c>
      <c r="G5">
        <f t="shared" si="2"/>
        <v>26</v>
      </c>
      <c r="H5">
        <f t="shared" si="3"/>
        <v>13</v>
      </c>
    </row>
    <row r="6" spans="1:12" x14ac:dyDescent="0.3">
      <c r="A6" t="s">
        <v>53</v>
      </c>
      <c r="B6">
        <v>20</v>
      </c>
      <c r="C6" s="15">
        <f>1/2</f>
        <v>0.5</v>
      </c>
      <c r="D6">
        <f t="shared" si="0"/>
        <v>10</v>
      </c>
      <c r="E6">
        <v>2</v>
      </c>
      <c r="F6" s="15">
        <f t="shared" si="1"/>
        <v>0.1</v>
      </c>
      <c r="G6">
        <f t="shared" si="2"/>
        <v>18</v>
      </c>
      <c r="H6">
        <f t="shared" si="3"/>
        <v>9</v>
      </c>
    </row>
    <row r="7" spans="1:12" x14ac:dyDescent="0.3">
      <c r="A7" t="s">
        <v>54</v>
      </c>
      <c r="B7">
        <f>SUM(B2:B6)</f>
        <v>214</v>
      </c>
      <c r="C7" s="15">
        <f>D7/B7</f>
        <v>0.5272118380062305</v>
      </c>
      <c r="D7">
        <f>SUM(D2:D6)</f>
        <v>112.82333333333334</v>
      </c>
      <c r="E7">
        <f>SUM(E2:E6)</f>
        <v>132</v>
      </c>
      <c r="F7" s="15">
        <f t="shared" si="1"/>
        <v>0.61682242990654201</v>
      </c>
      <c r="G7">
        <f>SUM(G2:G6)</f>
        <v>82</v>
      </c>
      <c r="H7">
        <f>SUM(H2:H6)</f>
        <v>45.466666666666669</v>
      </c>
      <c r="I7" s="15">
        <f>H7/G7</f>
        <v>0.55447154471544713</v>
      </c>
    </row>
    <row r="14" spans="1:12" x14ac:dyDescent="0.3">
      <c r="L1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10.231009407370516</v>
      </c>
      <c r="B1" t="s">
        <v>0</v>
      </c>
      <c r="D1">
        <v>2</v>
      </c>
      <c r="E1" t="s">
        <v>10</v>
      </c>
      <c r="G1" s="15">
        <f>Redos!I7</f>
        <v>0.55447154471544713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10.231009407370516</v>
      </c>
      <c r="B3" t="s">
        <v>1</v>
      </c>
    </row>
    <row r="4" spans="1:11" x14ac:dyDescent="0.3">
      <c r="A4">
        <f>A1*$G$1</f>
        <v>5.6728035901030012</v>
      </c>
      <c r="B4" t="s">
        <v>74</v>
      </c>
    </row>
    <row r="5" spans="1:11" x14ac:dyDescent="0.3">
      <c r="A5">
        <f>A1</f>
        <v>10.231009407370516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0.82310094073705165</v>
      </c>
      <c r="B7" t="s">
        <v>69</v>
      </c>
    </row>
    <row r="8" spans="1:11" x14ac:dyDescent="0.3">
      <c r="A8">
        <f>SUM(A3:A7)</f>
        <v>28.957923345581086</v>
      </c>
      <c r="B8" t="s">
        <v>4</v>
      </c>
    </row>
    <row r="9" spans="1:11" x14ac:dyDescent="0.3">
      <c r="A9">
        <f>A8/J1</f>
        <v>5.7915846691162169</v>
      </c>
      <c r="B9" t="s">
        <v>5</v>
      </c>
    </row>
    <row r="10" spans="1:11" x14ac:dyDescent="0.3">
      <c r="A10">
        <f>A9/D1</f>
        <v>2.8957923345581085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10.231009407370516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0.82310094073705165</v>
      </c>
      <c r="B14" t="s">
        <v>70</v>
      </c>
    </row>
    <row r="15" spans="1:11" x14ac:dyDescent="0.3">
      <c r="A15">
        <f>SUM(A12:A14)</f>
        <v>13.054110348107567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10.231009407370516</v>
      </c>
      <c r="B18" t="s">
        <v>23</v>
      </c>
    </row>
    <row r="19" spans="1:4" x14ac:dyDescent="0.3">
      <c r="A19" s="3">
        <f>A18/$J$1</f>
        <v>2.0462018814741034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132</v>
      </c>
      <c r="B22" t="s">
        <v>18</v>
      </c>
    </row>
    <row r="23" spans="1:4" x14ac:dyDescent="0.3">
      <c r="A23">
        <f>A21-A22</f>
        <v>82</v>
      </c>
      <c r="B23" t="s">
        <v>19</v>
      </c>
    </row>
    <row r="24" spans="1:4" x14ac:dyDescent="0.3">
      <c r="A24">
        <f>A23/A1</f>
        <v>8.0148494381137425</v>
      </c>
      <c r="B24" t="s">
        <v>20</v>
      </c>
    </row>
    <row r="25" spans="1:4" x14ac:dyDescent="0.3">
      <c r="A25" t="s">
        <v>64</v>
      </c>
      <c r="B25" s="2">
        <v>43374</v>
      </c>
    </row>
    <row r="26" spans="1:4" x14ac:dyDescent="0.3">
      <c r="A26" t="s">
        <v>22</v>
      </c>
      <c r="B26" s="2">
        <f>B25+A24*7</f>
        <v>43430.103946066796</v>
      </c>
    </row>
    <row r="27" spans="1:4" x14ac:dyDescent="0.3">
      <c r="A27" t="s">
        <v>68</v>
      </c>
      <c r="B27" s="2">
        <v>43434</v>
      </c>
      <c r="C27" s="20">
        <f>(B26-B25)/(B27-B25)-1</f>
        <v>-6.4934232220063337E-2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32AA-1946-426F-A19C-76E53B7C0326}">
  <dimension ref="A1:K27"/>
  <sheetViews>
    <sheetView tabSelected="1"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9.1199999999999992</v>
      </c>
      <c r="B1" t="s">
        <v>0</v>
      </c>
      <c r="D1">
        <v>2</v>
      </c>
      <c r="E1" t="s">
        <v>10</v>
      </c>
      <c r="G1" s="15">
        <f>Redos!I7</f>
        <v>0.55447154471544713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9.1199999999999992</v>
      </c>
      <c r="B3" t="s">
        <v>1</v>
      </c>
    </row>
    <row r="4" spans="1:11" x14ac:dyDescent="0.3">
      <c r="A4">
        <f>A1*$G$1</f>
        <v>5.0567804878048772</v>
      </c>
      <c r="B4" t="s">
        <v>74</v>
      </c>
    </row>
    <row r="5" spans="1:11" x14ac:dyDescent="0.3">
      <c r="A5">
        <f>A1</f>
        <v>9.1199999999999992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0.71199999999999997</v>
      </c>
      <c r="B7" t="s">
        <v>69</v>
      </c>
    </row>
    <row r="8" spans="1:11" x14ac:dyDescent="0.3">
      <c r="A8">
        <f>SUM(A3:A7)</f>
        <v>26.008780487804874</v>
      </c>
      <c r="B8" t="s">
        <v>4</v>
      </c>
    </row>
    <row r="9" spans="1:11" x14ac:dyDescent="0.3">
      <c r="A9">
        <f>A8/J1</f>
        <v>5.2017560975609749</v>
      </c>
      <c r="B9" t="s">
        <v>5</v>
      </c>
    </row>
    <row r="10" spans="1:11" x14ac:dyDescent="0.3">
      <c r="A10">
        <f>A9/D1</f>
        <v>2.6008780487804875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9.1199999999999992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0.71199999999999997</v>
      </c>
      <c r="B14" t="s">
        <v>70</v>
      </c>
    </row>
    <row r="15" spans="1:11" x14ac:dyDescent="0.3">
      <c r="A15">
        <f>SUM(A12:A14)</f>
        <v>11.831999999999999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9.1199999999999992</v>
      </c>
      <c r="B18" t="s">
        <v>23</v>
      </c>
    </row>
    <row r="19" spans="1:4" x14ac:dyDescent="0.3">
      <c r="A19" s="3">
        <f>A18/$J$1</f>
        <v>1.8239999999999998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132</v>
      </c>
      <c r="B22" t="s">
        <v>18</v>
      </c>
    </row>
    <row r="23" spans="1:4" x14ac:dyDescent="0.3">
      <c r="A23">
        <f>A21-A22</f>
        <v>82</v>
      </c>
      <c r="B23" t="s">
        <v>19</v>
      </c>
    </row>
    <row r="24" spans="1:4" x14ac:dyDescent="0.3">
      <c r="A24">
        <f>A23/A1</f>
        <v>8.9912280701754401</v>
      </c>
      <c r="B24" t="s">
        <v>20</v>
      </c>
    </row>
    <row r="25" spans="1:4" x14ac:dyDescent="0.3">
      <c r="A25" t="s">
        <v>64</v>
      </c>
      <c r="B25" s="2">
        <v>43374</v>
      </c>
    </row>
    <row r="26" spans="1:4" x14ac:dyDescent="0.3">
      <c r="A26" t="s">
        <v>22</v>
      </c>
      <c r="B26" s="2">
        <f>B25+A24*7</f>
        <v>43436.938596491229</v>
      </c>
    </row>
    <row r="27" spans="1:4" x14ac:dyDescent="0.3">
      <c r="A27" t="s">
        <v>68</v>
      </c>
      <c r="B27" s="2">
        <v>43434</v>
      </c>
      <c r="C27" s="20">
        <f>(B26-B25)/(B27-B25)-1</f>
        <v>4.897660818714944E-2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8</v>
      </c>
      <c r="B1" t="s">
        <v>0</v>
      </c>
      <c r="D1">
        <v>2</v>
      </c>
      <c r="E1" t="s">
        <v>10</v>
      </c>
      <c r="G1" s="15">
        <v>0.25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</v>
      </c>
      <c r="B3" t="s">
        <v>1</v>
      </c>
    </row>
    <row r="4" spans="1:11" x14ac:dyDescent="0.3">
      <c r="A4">
        <f>A3*(1+G1)</f>
        <v>10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</v>
      </c>
      <c r="B6" t="s">
        <v>4</v>
      </c>
    </row>
    <row r="7" spans="1:11" x14ac:dyDescent="0.3">
      <c r="A7">
        <f>A6/J1</f>
        <v>4</v>
      </c>
      <c r="B7" t="s">
        <v>5</v>
      </c>
    </row>
    <row r="8" spans="1:11" x14ac:dyDescent="0.3">
      <c r="A8">
        <f>A7/D1</f>
        <v>2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</v>
      </c>
      <c r="B15" t="s">
        <v>23</v>
      </c>
    </row>
    <row r="16" spans="1:11" x14ac:dyDescent="0.3">
      <c r="A16" s="3">
        <f>A15/J1</f>
        <v>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25.25</v>
      </c>
      <c r="B21" t="s">
        <v>20</v>
      </c>
    </row>
    <row r="22" spans="1:2" x14ac:dyDescent="0.3">
      <c r="A22" t="s">
        <v>21</v>
      </c>
      <c r="B22" s="2">
        <v>43283</v>
      </c>
    </row>
    <row r="23" spans="1:2" x14ac:dyDescent="0.3">
      <c r="A23" t="s">
        <v>22</v>
      </c>
      <c r="B23" s="2">
        <f>B22+A21*7</f>
        <v>43459.75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workbookViewId="0"/>
  </sheetViews>
  <sheetFormatPr defaultRowHeight="14.4" x14ac:dyDescent="0.3"/>
  <sheetData>
    <row r="1" spans="1:15" x14ac:dyDescent="0.3">
      <c r="C1" t="s">
        <v>37</v>
      </c>
      <c r="L1" t="s">
        <v>38</v>
      </c>
      <c r="N1" t="s">
        <v>39</v>
      </c>
    </row>
    <row r="2" spans="1:15" x14ac:dyDescent="0.3">
      <c r="C2" t="s">
        <v>42</v>
      </c>
      <c r="E2" t="s">
        <v>43</v>
      </c>
      <c r="G2" t="s">
        <v>44</v>
      </c>
      <c r="I2" t="s">
        <v>45</v>
      </c>
      <c r="K2" t="s">
        <v>46</v>
      </c>
      <c r="M2" t="s">
        <v>46</v>
      </c>
      <c r="O2" t="s">
        <v>46</v>
      </c>
    </row>
    <row r="3" spans="1:15" x14ac:dyDescent="0.3">
      <c r="C3" t="s">
        <v>35</v>
      </c>
      <c r="D3" t="s">
        <v>36</v>
      </c>
      <c r="E3" t="s">
        <v>35</v>
      </c>
      <c r="F3" t="s">
        <v>36</v>
      </c>
      <c r="G3" t="s">
        <v>35</v>
      </c>
      <c r="H3" t="s">
        <v>36</v>
      </c>
      <c r="I3" t="s">
        <v>35</v>
      </c>
      <c r="J3" t="s">
        <v>36</v>
      </c>
      <c r="K3" s="13"/>
      <c r="L3" t="s">
        <v>40</v>
      </c>
      <c r="N3" t="s">
        <v>41</v>
      </c>
    </row>
    <row r="4" spans="1:15" x14ac:dyDescent="0.3">
      <c r="A4" s="8" t="s">
        <v>28</v>
      </c>
      <c r="B4" s="8" t="s">
        <v>33</v>
      </c>
      <c r="C4" s="8">
        <v>1</v>
      </c>
      <c r="D4" s="8">
        <v>1</v>
      </c>
      <c r="E4" s="8"/>
      <c r="F4" s="8"/>
      <c r="G4" s="8"/>
      <c r="H4" s="8"/>
      <c r="I4" s="8"/>
      <c r="J4" s="8"/>
      <c r="K4" s="13"/>
      <c r="L4" s="8"/>
      <c r="M4" s="13"/>
      <c r="N4" s="8"/>
      <c r="O4" s="13"/>
    </row>
    <row r="5" spans="1:15" x14ac:dyDescent="0.3">
      <c r="A5" s="8"/>
      <c r="B5" s="8" t="s">
        <v>34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13">
        <f>SUM(C4:J5)</f>
        <v>4</v>
      </c>
      <c r="L5" s="8">
        <v>1</v>
      </c>
      <c r="M5" s="13">
        <f>SUM(L4:L5)</f>
        <v>1</v>
      </c>
      <c r="N5" s="8"/>
      <c r="O5" s="13">
        <f>SUM(N4:N5)</f>
        <v>0</v>
      </c>
    </row>
    <row r="6" spans="1:15" x14ac:dyDescent="0.3">
      <c r="A6" s="9" t="s">
        <v>29</v>
      </c>
      <c r="B6" s="9" t="s">
        <v>33</v>
      </c>
      <c r="C6" s="9">
        <v>1</v>
      </c>
      <c r="D6" s="9">
        <v>1</v>
      </c>
      <c r="E6" s="9"/>
      <c r="F6" s="9"/>
      <c r="G6" s="9"/>
      <c r="H6" s="9"/>
      <c r="I6" s="9"/>
      <c r="J6" s="9"/>
      <c r="K6" s="13"/>
      <c r="L6" s="9">
        <v>1</v>
      </c>
      <c r="M6" s="13"/>
      <c r="N6" s="9"/>
      <c r="O6" s="13"/>
    </row>
    <row r="7" spans="1:15" x14ac:dyDescent="0.3">
      <c r="A7" s="9"/>
      <c r="B7" s="9" t="s">
        <v>34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13">
        <f>SUM(C6:J7)</f>
        <v>4</v>
      </c>
      <c r="L7" s="9">
        <v>2</v>
      </c>
      <c r="M7" s="13">
        <f>SUM(L6:L7)</f>
        <v>3</v>
      </c>
      <c r="N7" s="9"/>
      <c r="O7" s="13">
        <f>SUM(N6:N7)</f>
        <v>0</v>
      </c>
    </row>
    <row r="8" spans="1:15" x14ac:dyDescent="0.3">
      <c r="A8" s="10" t="s">
        <v>30</v>
      </c>
      <c r="B8" s="10" t="s">
        <v>33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3"/>
      <c r="L8" s="10">
        <v>2</v>
      </c>
      <c r="M8" s="13"/>
      <c r="N8" s="10">
        <v>2</v>
      </c>
      <c r="O8" s="13"/>
    </row>
    <row r="9" spans="1:15" x14ac:dyDescent="0.3">
      <c r="A9" s="10"/>
      <c r="B9" s="10" t="s">
        <v>34</v>
      </c>
      <c r="C9" s="10"/>
      <c r="D9" s="10"/>
      <c r="E9" s="10">
        <v>1</v>
      </c>
      <c r="F9" s="10">
        <v>1</v>
      </c>
      <c r="G9" s="10"/>
      <c r="H9" s="10"/>
      <c r="I9" s="10"/>
      <c r="J9" s="10"/>
      <c r="K9" s="13">
        <f>SUM(C8:J9)</f>
        <v>4</v>
      </c>
      <c r="L9" s="10">
        <v>2</v>
      </c>
      <c r="M9" s="13">
        <f>SUM(L8:L9)</f>
        <v>4</v>
      </c>
      <c r="N9" s="10">
        <v>2</v>
      </c>
      <c r="O9" s="13">
        <f>SUM(N8:N9)</f>
        <v>4</v>
      </c>
    </row>
    <row r="10" spans="1:15" x14ac:dyDescent="0.3">
      <c r="A10" s="12" t="s">
        <v>31</v>
      </c>
      <c r="B10" s="12" t="s">
        <v>33</v>
      </c>
      <c r="C10" s="12"/>
      <c r="D10" s="12"/>
      <c r="E10" s="12">
        <v>1</v>
      </c>
      <c r="F10" s="12">
        <v>1</v>
      </c>
      <c r="G10" s="12"/>
      <c r="H10" s="12"/>
      <c r="I10" s="12"/>
      <c r="J10" s="12"/>
      <c r="K10" s="13"/>
      <c r="L10" s="12">
        <v>1</v>
      </c>
      <c r="M10" s="13"/>
      <c r="N10" s="12">
        <v>1</v>
      </c>
      <c r="O10" s="13"/>
    </row>
    <row r="11" spans="1:15" x14ac:dyDescent="0.3">
      <c r="A11" s="12"/>
      <c r="B11" s="12" t="s">
        <v>34</v>
      </c>
      <c r="C11" s="12"/>
      <c r="D11" s="12"/>
      <c r="E11" s="12">
        <v>1</v>
      </c>
      <c r="F11" s="12">
        <v>1</v>
      </c>
      <c r="G11" s="12"/>
      <c r="H11" s="12"/>
      <c r="I11" s="12"/>
      <c r="J11" s="12"/>
      <c r="K11" s="13">
        <f>SUM(C10:J11)</f>
        <v>4</v>
      </c>
      <c r="L11" s="12">
        <v>1</v>
      </c>
      <c r="M11" s="13">
        <f>SUM(L10:L11)</f>
        <v>2</v>
      </c>
      <c r="N11" s="12">
        <v>1</v>
      </c>
      <c r="O11" s="13">
        <f>SUM(N10:N11)</f>
        <v>2</v>
      </c>
    </row>
    <row r="12" spans="1:15" x14ac:dyDescent="0.3">
      <c r="A12" s="11" t="s">
        <v>32</v>
      </c>
      <c r="B12" s="11" t="s">
        <v>33</v>
      </c>
      <c r="C12" s="11"/>
      <c r="D12" s="11"/>
      <c r="E12" s="11"/>
      <c r="F12" s="11"/>
      <c r="G12" s="11">
        <v>1</v>
      </c>
      <c r="H12" s="11">
        <v>1</v>
      </c>
      <c r="I12" s="11"/>
      <c r="J12" s="11"/>
      <c r="K12" s="13"/>
      <c r="L12" s="11"/>
      <c r="M12" s="13"/>
      <c r="N12" s="11">
        <v>2</v>
      </c>
      <c r="O12" s="13"/>
    </row>
    <row r="13" spans="1:15" x14ac:dyDescent="0.3">
      <c r="A13" s="11"/>
      <c r="B13" s="11" t="s">
        <v>34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3">
        <f>SUM(C12:J13)</f>
        <v>4</v>
      </c>
      <c r="L13" s="11"/>
      <c r="M13" s="13">
        <f>SUM(L12:L13)</f>
        <v>0</v>
      </c>
      <c r="N13" s="11">
        <v>2</v>
      </c>
      <c r="O13" s="13">
        <f>SUM(N12:N13)</f>
        <v>4</v>
      </c>
    </row>
    <row r="14" spans="1:15" x14ac:dyDescent="0.3">
      <c r="J14" s="1">
        <f>SUM(C4:J13)</f>
        <v>20</v>
      </c>
      <c r="K14" s="13"/>
      <c r="L14" s="1">
        <f>SUM(L4:L13)</f>
        <v>10</v>
      </c>
      <c r="M14" s="13"/>
      <c r="N14" s="1">
        <f>SUM(N4:N13)</f>
        <v>10</v>
      </c>
      <c r="O14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7</v>
      </c>
      <c r="B1" t="s">
        <v>0</v>
      </c>
      <c r="D1">
        <v>2</v>
      </c>
      <c r="E1" t="s">
        <v>10</v>
      </c>
      <c r="G1" s="18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7</v>
      </c>
      <c r="B3" t="s">
        <v>1</v>
      </c>
    </row>
    <row r="4" spans="1:11" x14ac:dyDescent="0.3">
      <c r="A4">
        <f>A3*(1+G1)</f>
        <v>11.200000000000001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20.200000000000003</v>
      </c>
      <c r="B6" t="s">
        <v>4</v>
      </c>
    </row>
    <row r="7" spans="1:11" x14ac:dyDescent="0.3">
      <c r="A7">
        <f>A6/J1</f>
        <v>4.0400000000000009</v>
      </c>
      <c r="B7" t="s">
        <v>5</v>
      </c>
    </row>
    <row r="8" spans="1:11" x14ac:dyDescent="0.3">
      <c r="A8">
        <f>A7/D1</f>
        <v>2.0200000000000005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7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9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11.200000000000001</v>
      </c>
      <c r="B15" t="s">
        <v>23</v>
      </c>
    </row>
    <row r="16" spans="1:11" x14ac:dyDescent="0.3">
      <c r="A16" s="3">
        <f>A15/J1</f>
        <v>2.2400000000000002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28.857142857142858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37.51428571428572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5" t="s">
        <v>22</v>
      </c>
      <c r="B25" s="6">
        <f>B24+A23*7</f>
        <v>43545.599999999999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/>
  </sheetViews>
  <sheetFormatPr defaultRowHeight="14.4" x14ac:dyDescent="0.3"/>
  <cols>
    <col min="2" max="2" width="10.33203125" bestFit="1" customWidth="1"/>
  </cols>
  <sheetData>
    <row r="1" spans="1:11" x14ac:dyDescent="0.3">
      <c r="A1">
        <v>10.8</v>
      </c>
      <c r="B1" t="s">
        <v>0</v>
      </c>
      <c r="D1">
        <v>2</v>
      </c>
      <c r="E1" t="s">
        <v>10</v>
      </c>
      <c r="G1" s="4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10.8</v>
      </c>
      <c r="B3" t="s">
        <v>1</v>
      </c>
    </row>
    <row r="4" spans="1:11" x14ac:dyDescent="0.3">
      <c r="A4">
        <f>A3*(1+G1)</f>
        <v>17.28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30.080000000000002</v>
      </c>
      <c r="B6" t="s">
        <v>4</v>
      </c>
    </row>
    <row r="7" spans="1:11" x14ac:dyDescent="0.3">
      <c r="A7" s="7">
        <f>A6/J1</f>
        <v>6.016</v>
      </c>
      <c r="B7" s="7" t="s">
        <v>5</v>
      </c>
    </row>
    <row r="8" spans="1:11" x14ac:dyDescent="0.3">
      <c r="A8" s="7">
        <f>A7/D1</f>
        <v>3.008</v>
      </c>
      <c r="B8" s="7" t="s">
        <v>12</v>
      </c>
    </row>
    <row r="9" spans="1:11" x14ac:dyDescent="0.3">
      <c r="A9" s="1" t="s">
        <v>14</v>
      </c>
    </row>
    <row r="10" spans="1:11" x14ac:dyDescent="0.3">
      <c r="A10">
        <f>A3</f>
        <v>10.8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12.8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17.28</v>
      </c>
      <c r="B15" t="s">
        <v>23</v>
      </c>
    </row>
    <row r="16" spans="1:11" x14ac:dyDescent="0.3">
      <c r="A16" s="3">
        <f>A15/J1</f>
        <v>3.4560000000000004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18.703703703703702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24.314814814814813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7" t="s">
        <v>22</v>
      </c>
      <c r="B25" s="14">
        <f>B24+A23*7</f>
        <v>43453.203703703701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Rate</vt:lpstr>
      <vt:lpstr>Redos</vt:lpstr>
      <vt:lpstr>Model (simple)</vt:lpstr>
      <vt:lpstr>Model</vt:lpstr>
      <vt:lpstr>Example model</vt:lpstr>
      <vt:lpstr>Example week</vt:lpstr>
      <vt:lpstr>Pessimistic model</vt:lpstr>
      <vt:lpstr>Pessimistic fixed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2018-06-13T20:18:24Z</dcterms:created>
  <dcterms:modified xsi:type="dcterms:W3CDTF">2018-10-01T17:53:40Z</dcterms:modified>
</cp:coreProperties>
</file>