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sbrooks\report\2023-5\"/>
    </mc:Choice>
  </mc:AlternateContent>
  <xr:revisionPtr revIDLastSave="0" documentId="13_ncr:1_{9E1FDB00-DEC6-489F-8FBE-ACF1A47AA476}" xr6:coauthVersionLast="47" xr6:coauthVersionMax="47" xr10:uidLastSave="{00000000-0000-0000-0000-000000000000}"/>
  <bookViews>
    <workbookView xWindow="8076" yWindow="3204" windowWidth="20328" windowHeight="12204" firstSheet="3" activeTab="5" xr2:uid="{00000000-000D-0000-FFFF-FFFF00000000}"/>
  </bookViews>
  <sheets>
    <sheet name="Sheet1" sheetId="1" r:id="rId1"/>
    <sheet name="Chart1" sheetId="3" r:id="rId2"/>
    <sheet name="rlimitsN=500" sheetId="2" r:id="rId3"/>
    <sheet name="Chart1 (2)" sheetId="5" r:id="rId4"/>
    <sheet name="rlimitsN=500 (0.02,emf20)" sheetId="6" r:id="rId5"/>
    <sheet name="Chart1 (3)" sheetId="8" r:id="rId6"/>
    <sheet name="rlimitsN=500 (0.02,emasp1.9)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7" l="1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2" i="7"/>
  <c r="Q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1" i="6"/>
  <c r="Q92" i="6"/>
  <c r="Q93" i="6"/>
  <c r="Q94" i="6"/>
  <c r="Q95" i="6"/>
  <c r="Q96" i="6"/>
  <c r="Q97" i="6"/>
  <c r="Q98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111" i="6"/>
  <c r="Q112" i="6"/>
  <c r="Q113" i="6"/>
  <c r="Q114" i="6"/>
  <c r="Q115" i="6"/>
  <c r="Q116" i="6"/>
  <c r="Q117" i="6"/>
  <c r="Q118" i="6"/>
  <c r="Q119" i="6"/>
  <c r="Q120" i="6"/>
  <c r="Q121" i="6"/>
  <c r="Q122" i="6"/>
  <c r="Q2" i="6"/>
  <c r="T16" i="6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2" i="2"/>
  <c r="T17" i="7"/>
  <c r="T16" i="7"/>
  <c r="T10" i="7"/>
  <c r="T9" i="7"/>
  <c r="T8" i="7"/>
  <c r="T18" i="7" s="1"/>
  <c r="T19" i="7" s="1"/>
  <c r="A3" i="7"/>
  <c r="B3" i="7" s="1"/>
  <c r="C3" i="7" s="1"/>
  <c r="T2" i="7"/>
  <c r="B2" i="7"/>
  <c r="A4" i="7" l="1"/>
  <c r="A5" i="7" s="1"/>
  <c r="D3" i="7"/>
  <c r="E3" i="7" s="1"/>
  <c r="M3" i="7" s="1"/>
  <c r="F3" i="7"/>
  <c r="N3" i="7" s="1"/>
  <c r="A6" i="7"/>
  <c r="B5" i="7"/>
  <c r="C2" i="7"/>
  <c r="F2" i="7" s="1"/>
  <c r="N2" i="7" s="1"/>
  <c r="H3" i="7"/>
  <c r="J3" i="7" s="1"/>
  <c r="B4" i="7"/>
  <c r="H2" i="7"/>
  <c r="J2" i="7" s="1"/>
  <c r="T16" i="2"/>
  <c r="T17" i="2" s="1"/>
  <c r="T10" i="6"/>
  <c r="T9" i="6"/>
  <c r="T8" i="6"/>
  <c r="T18" i="6" s="1"/>
  <c r="T19" i="6" s="1"/>
  <c r="A3" i="6"/>
  <c r="A4" i="6" s="1"/>
  <c r="B4" i="6" s="1"/>
  <c r="T2" i="6"/>
  <c r="B2" i="6"/>
  <c r="B2" i="2"/>
  <c r="T9" i="2"/>
  <c r="T10" i="2"/>
  <c r="T8" i="2"/>
  <c r="T2" i="2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B122" i="2" s="1"/>
  <c r="B3" i="6" l="1"/>
  <c r="T18" i="2"/>
  <c r="T19" i="2" s="1"/>
  <c r="C5" i="7"/>
  <c r="F5" i="7" s="1"/>
  <c r="N5" i="7" s="1"/>
  <c r="C4" i="7"/>
  <c r="F4" i="7" s="1"/>
  <c r="N4" i="7" s="1"/>
  <c r="A7" i="7"/>
  <c r="B6" i="7"/>
  <c r="G3" i="7"/>
  <c r="I3" i="7" s="1"/>
  <c r="D2" i="7"/>
  <c r="E2" i="7" s="1"/>
  <c r="C4" i="6"/>
  <c r="F4" i="6" s="1"/>
  <c r="N4" i="6" s="1"/>
  <c r="C2" i="6"/>
  <c r="F2" i="6" s="1"/>
  <c r="N2" i="6" s="1"/>
  <c r="A5" i="6"/>
  <c r="C3" i="6"/>
  <c r="F3" i="6" s="1"/>
  <c r="N3" i="6" s="1"/>
  <c r="B63" i="2"/>
  <c r="B95" i="2"/>
  <c r="B30" i="2"/>
  <c r="B24" i="2"/>
  <c r="B58" i="2"/>
  <c r="B23" i="2"/>
  <c r="B96" i="2"/>
  <c r="B92" i="2"/>
  <c r="B25" i="2"/>
  <c r="B86" i="2"/>
  <c r="B54" i="2"/>
  <c r="B22" i="2"/>
  <c r="B65" i="2"/>
  <c r="B29" i="2"/>
  <c r="B117" i="2"/>
  <c r="B85" i="2"/>
  <c r="B53" i="2"/>
  <c r="B21" i="2"/>
  <c r="B88" i="2"/>
  <c r="B84" i="2"/>
  <c r="B52" i="2"/>
  <c r="B20" i="2"/>
  <c r="B28" i="2"/>
  <c r="B57" i="2"/>
  <c r="B115" i="2"/>
  <c r="B83" i="2"/>
  <c r="B51" i="2"/>
  <c r="B19" i="2"/>
  <c r="B60" i="2"/>
  <c r="B89" i="2"/>
  <c r="B116" i="2"/>
  <c r="B114" i="2"/>
  <c r="B82" i="2"/>
  <c r="B50" i="2"/>
  <c r="B18" i="2"/>
  <c r="B56" i="2"/>
  <c r="B113" i="2"/>
  <c r="B81" i="2"/>
  <c r="B49" i="2"/>
  <c r="B17" i="2"/>
  <c r="B94" i="2"/>
  <c r="B26" i="2"/>
  <c r="B118" i="2"/>
  <c r="B112" i="2"/>
  <c r="B80" i="2"/>
  <c r="B48" i="2"/>
  <c r="B16" i="2"/>
  <c r="B15" i="2"/>
  <c r="B64" i="2"/>
  <c r="B14" i="2"/>
  <c r="B90" i="2"/>
  <c r="B13" i="2"/>
  <c r="B59" i="2"/>
  <c r="B12" i="2"/>
  <c r="B27" i="2"/>
  <c r="B119" i="2"/>
  <c r="B62" i="2"/>
  <c r="B8" i="2"/>
  <c r="C8" i="2" s="1"/>
  <c r="F8" i="2" s="1"/>
  <c r="N8" i="2" s="1"/>
  <c r="B97" i="2"/>
  <c r="B55" i="2"/>
  <c r="B47" i="2"/>
  <c r="B45" i="2"/>
  <c r="B106" i="2"/>
  <c r="C106" i="2" s="1"/>
  <c r="F106" i="2" s="1"/>
  <c r="N106" i="2" s="1"/>
  <c r="B33" i="2"/>
  <c r="B61" i="2"/>
  <c r="B46" i="2"/>
  <c r="B108" i="2"/>
  <c r="B107" i="2"/>
  <c r="C107" i="2" s="1"/>
  <c r="F107" i="2" s="1"/>
  <c r="N107" i="2" s="1"/>
  <c r="B10" i="2"/>
  <c r="C10" i="2" s="1"/>
  <c r="F10" i="2" s="1"/>
  <c r="N10" i="2" s="1"/>
  <c r="B9" i="2"/>
  <c r="C9" i="2" s="1"/>
  <c r="F9" i="2" s="1"/>
  <c r="N9" i="2" s="1"/>
  <c r="B7" i="2"/>
  <c r="C7" i="2" s="1"/>
  <c r="F7" i="2" s="1"/>
  <c r="N7" i="2" s="1"/>
  <c r="B102" i="2"/>
  <c r="C102" i="2" s="1"/>
  <c r="F102" i="2" s="1"/>
  <c r="N102" i="2" s="1"/>
  <c r="B70" i="2"/>
  <c r="C70" i="2" s="1"/>
  <c r="F70" i="2" s="1"/>
  <c r="N70" i="2" s="1"/>
  <c r="B38" i="2"/>
  <c r="C38" i="2" s="1"/>
  <c r="F38" i="2" s="1"/>
  <c r="N38" i="2" s="1"/>
  <c r="B6" i="2"/>
  <c r="C6" i="2" s="1"/>
  <c r="F6" i="2" s="1"/>
  <c r="N6" i="2" s="1"/>
  <c r="B31" i="2"/>
  <c r="B87" i="2"/>
  <c r="B111" i="2"/>
  <c r="B77" i="2"/>
  <c r="B43" i="2"/>
  <c r="C43" i="2" s="1"/>
  <c r="F43" i="2" s="1"/>
  <c r="N43" i="2" s="1"/>
  <c r="B74" i="2"/>
  <c r="C74" i="2" s="1"/>
  <c r="F74" i="2" s="1"/>
  <c r="N74" i="2" s="1"/>
  <c r="B73" i="2"/>
  <c r="C73" i="2" s="1"/>
  <c r="F73" i="2" s="1"/>
  <c r="N73" i="2" s="1"/>
  <c r="B39" i="2"/>
  <c r="C39" i="2" s="1"/>
  <c r="F39" i="2" s="1"/>
  <c r="N39" i="2" s="1"/>
  <c r="B101" i="2"/>
  <c r="C101" i="2" s="1"/>
  <c r="F101" i="2" s="1"/>
  <c r="N101" i="2" s="1"/>
  <c r="B69" i="2"/>
  <c r="C69" i="2" s="1"/>
  <c r="F69" i="2" s="1"/>
  <c r="N69" i="2" s="1"/>
  <c r="B37" i="2"/>
  <c r="C37" i="2" s="1"/>
  <c r="F37" i="2" s="1"/>
  <c r="N37" i="2" s="1"/>
  <c r="B5" i="2"/>
  <c r="C5" i="2" s="1"/>
  <c r="F5" i="2" s="1"/>
  <c r="N5" i="2" s="1"/>
  <c r="B32" i="2"/>
  <c r="B93" i="2"/>
  <c r="B120" i="2"/>
  <c r="B78" i="2"/>
  <c r="B76" i="2"/>
  <c r="B11" i="2"/>
  <c r="B41" i="2"/>
  <c r="C41" i="2" s="1"/>
  <c r="F41" i="2" s="1"/>
  <c r="N41" i="2" s="1"/>
  <c r="B72" i="2"/>
  <c r="C72" i="2" s="1"/>
  <c r="F72" i="2" s="1"/>
  <c r="N72" i="2" s="1"/>
  <c r="B100" i="2"/>
  <c r="B68" i="2"/>
  <c r="C68" i="2" s="1"/>
  <c r="F68" i="2" s="1"/>
  <c r="N68" i="2" s="1"/>
  <c r="B36" i="2"/>
  <c r="C36" i="2" s="1"/>
  <c r="F36" i="2" s="1"/>
  <c r="N36" i="2" s="1"/>
  <c r="B4" i="2"/>
  <c r="C4" i="2" s="1"/>
  <c r="F4" i="2" s="1"/>
  <c r="N4" i="2" s="1"/>
  <c r="B121" i="2"/>
  <c r="B110" i="2"/>
  <c r="B75" i="2"/>
  <c r="C75" i="2" s="1"/>
  <c r="F75" i="2" s="1"/>
  <c r="N75" i="2" s="1"/>
  <c r="B105" i="2"/>
  <c r="C105" i="2" s="1"/>
  <c r="F105" i="2" s="1"/>
  <c r="N105" i="2" s="1"/>
  <c r="B104" i="2"/>
  <c r="C104" i="2" s="1"/>
  <c r="F104" i="2" s="1"/>
  <c r="N104" i="2" s="1"/>
  <c r="B71" i="2"/>
  <c r="C71" i="2" s="1"/>
  <c r="F71" i="2" s="1"/>
  <c r="B99" i="2"/>
  <c r="B67" i="2"/>
  <c r="B35" i="2"/>
  <c r="B3" i="2"/>
  <c r="B91" i="2"/>
  <c r="B79" i="2"/>
  <c r="B109" i="2"/>
  <c r="B44" i="2"/>
  <c r="B42" i="2"/>
  <c r="C42" i="2" s="1"/>
  <c r="F42" i="2" s="1"/>
  <c r="N42" i="2" s="1"/>
  <c r="B40" i="2"/>
  <c r="C40" i="2" s="1"/>
  <c r="F40" i="2" s="1"/>
  <c r="N40" i="2" s="1"/>
  <c r="B103" i="2"/>
  <c r="C103" i="2" s="1"/>
  <c r="F103" i="2" s="1"/>
  <c r="N103" i="2" s="1"/>
  <c r="B98" i="2"/>
  <c r="B66" i="2"/>
  <c r="B34" i="2"/>
  <c r="C34" i="2" s="1"/>
  <c r="F34" i="2" s="1"/>
  <c r="H34" i="2" s="1"/>
  <c r="J34" i="2" s="1"/>
  <c r="H107" i="2"/>
  <c r="L107" i="2" s="1"/>
  <c r="B9" i="1"/>
  <c r="C9" i="1"/>
  <c r="D9" i="1"/>
  <c r="E9" i="1"/>
  <c r="R10" i="1"/>
  <c r="P10" i="1"/>
  <c r="R11" i="1"/>
  <c r="P11" i="1"/>
  <c r="M11" i="1"/>
  <c r="C13" i="1"/>
  <c r="C14" i="1" s="1"/>
  <c r="C15" i="1" s="1"/>
  <c r="D13" i="1"/>
  <c r="D14" i="1" s="1"/>
  <c r="D15" i="1" s="1"/>
  <c r="E13" i="1"/>
  <c r="E14" i="1" s="1"/>
  <c r="B13" i="1"/>
  <c r="B14" i="1" s="1"/>
  <c r="B15" i="1" s="1"/>
  <c r="P7" i="1"/>
  <c r="P4" i="1"/>
  <c r="E12" i="1"/>
  <c r="D12" i="1"/>
  <c r="G24" i="1"/>
  <c r="G22" i="1"/>
  <c r="J13" i="1"/>
  <c r="J14" i="1" s="1"/>
  <c r="J15" i="1" s="1"/>
  <c r="J16" i="1" s="1"/>
  <c r="J9" i="1"/>
  <c r="H4" i="6" l="1"/>
  <c r="J4" i="6" s="1"/>
  <c r="H3" i="6"/>
  <c r="J3" i="6" s="1"/>
  <c r="R3" i="7"/>
  <c r="C6" i="7"/>
  <c r="F6" i="7" s="1"/>
  <c r="N6" i="7" s="1"/>
  <c r="B7" i="7"/>
  <c r="A8" i="7"/>
  <c r="H4" i="7"/>
  <c r="J4" i="7" s="1"/>
  <c r="D4" i="7"/>
  <c r="E4" i="7" s="1"/>
  <c r="M4" i="7" s="1"/>
  <c r="H5" i="7"/>
  <c r="J5" i="7" s="1"/>
  <c r="M2" i="7"/>
  <c r="G2" i="7"/>
  <c r="I2" i="7" s="1"/>
  <c r="D5" i="7"/>
  <c r="E5" i="7" s="1"/>
  <c r="M5" i="7" s="1"/>
  <c r="H2" i="6"/>
  <c r="J2" i="6" s="1"/>
  <c r="B5" i="6"/>
  <c r="A6" i="6"/>
  <c r="D4" i="6"/>
  <c r="E4" i="6" s="1"/>
  <c r="D3" i="6"/>
  <c r="E3" i="6" s="1"/>
  <c r="D2" i="6"/>
  <c r="E2" i="6" s="1"/>
  <c r="N34" i="2"/>
  <c r="H36" i="2"/>
  <c r="J36" i="2" s="1"/>
  <c r="H68" i="2"/>
  <c r="L68" i="2" s="1"/>
  <c r="H105" i="2"/>
  <c r="L105" i="2" s="1"/>
  <c r="H9" i="2"/>
  <c r="J9" i="2" s="1"/>
  <c r="H10" i="2"/>
  <c r="J10" i="2" s="1"/>
  <c r="D101" i="2"/>
  <c r="E101" i="2" s="1"/>
  <c r="G101" i="2" s="1"/>
  <c r="K101" i="2" s="1"/>
  <c r="H4" i="2"/>
  <c r="J4" i="2" s="1"/>
  <c r="D69" i="2"/>
  <c r="E69" i="2" s="1"/>
  <c r="G69" i="2" s="1"/>
  <c r="H104" i="2"/>
  <c r="L104" i="2" s="1"/>
  <c r="D102" i="2"/>
  <c r="E102" i="2" s="1"/>
  <c r="G102" i="2" s="1"/>
  <c r="K102" i="2" s="1"/>
  <c r="H6" i="2"/>
  <c r="J6" i="2" s="1"/>
  <c r="D6" i="2"/>
  <c r="E6" i="2" s="1"/>
  <c r="G6" i="2" s="1"/>
  <c r="I6" i="2" s="1"/>
  <c r="D70" i="2"/>
  <c r="E70" i="2" s="1"/>
  <c r="G70" i="2" s="1"/>
  <c r="D104" i="2"/>
  <c r="E104" i="2" s="1"/>
  <c r="G104" i="2" s="1"/>
  <c r="K104" i="2" s="1"/>
  <c r="H73" i="2"/>
  <c r="H43" i="2"/>
  <c r="J43" i="2" s="1"/>
  <c r="H75" i="2"/>
  <c r="D36" i="2"/>
  <c r="E36" i="2" s="1"/>
  <c r="M36" i="2" s="1"/>
  <c r="H74" i="2"/>
  <c r="D9" i="2"/>
  <c r="E9" i="2" s="1"/>
  <c r="G9" i="2" s="1"/>
  <c r="I9" i="2" s="1"/>
  <c r="D105" i="2"/>
  <c r="E105" i="2" s="1"/>
  <c r="M105" i="2" s="1"/>
  <c r="H40" i="2"/>
  <c r="J40" i="2" s="1"/>
  <c r="D7" i="2"/>
  <c r="E7" i="2" s="1"/>
  <c r="G7" i="2" s="1"/>
  <c r="I7" i="2" s="1"/>
  <c r="D39" i="2"/>
  <c r="E39" i="2" s="1"/>
  <c r="M39" i="2" s="1"/>
  <c r="H42" i="2"/>
  <c r="J42" i="2" s="1"/>
  <c r="D10" i="2"/>
  <c r="E10" i="2" s="1"/>
  <c r="M10" i="2" s="1"/>
  <c r="D4" i="2"/>
  <c r="E4" i="2" s="1"/>
  <c r="M4" i="2" s="1"/>
  <c r="D37" i="2"/>
  <c r="E37" i="2" s="1"/>
  <c r="G37" i="2" s="1"/>
  <c r="I37" i="2" s="1"/>
  <c r="D5" i="2"/>
  <c r="E5" i="2" s="1"/>
  <c r="M5" i="2" s="1"/>
  <c r="D68" i="2"/>
  <c r="E68" i="2" s="1"/>
  <c r="M68" i="2" s="1"/>
  <c r="H72" i="2"/>
  <c r="C100" i="2"/>
  <c r="F100" i="2" s="1"/>
  <c r="H41" i="2"/>
  <c r="J41" i="2" s="1"/>
  <c r="H106" i="2"/>
  <c r="L106" i="2" s="1"/>
  <c r="D8" i="2"/>
  <c r="E8" i="2" s="1"/>
  <c r="M8" i="2" s="1"/>
  <c r="D40" i="2"/>
  <c r="E40" i="2" s="1"/>
  <c r="G40" i="2" s="1"/>
  <c r="I40" i="2" s="1"/>
  <c r="D41" i="2"/>
  <c r="E41" i="2" s="1"/>
  <c r="M41" i="2" s="1"/>
  <c r="D103" i="2"/>
  <c r="E103" i="2" s="1"/>
  <c r="G103" i="2" s="1"/>
  <c r="K103" i="2" s="1"/>
  <c r="H69" i="2"/>
  <c r="D73" i="2"/>
  <c r="E73" i="2" s="1"/>
  <c r="G73" i="2" s="1"/>
  <c r="D42" i="2"/>
  <c r="E42" i="2" s="1"/>
  <c r="M42" i="2" s="1"/>
  <c r="D43" i="2"/>
  <c r="E43" i="2" s="1"/>
  <c r="G43" i="2" s="1"/>
  <c r="I43" i="2" s="1"/>
  <c r="D74" i="2"/>
  <c r="E74" i="2" s="1"/>
  <c r="M74" i="2" s="1"/>
  <c r="H7" i="2"/>
  <c r="J7" i="2" s="1"/>
  <c r="D75" i="2"/>
  <c r="E75" i="2" s="1"/>
  <c r="M75" i="2" s="1"/>
  <c r="H37" i="2"/>
  <c r="J37" i="2" s="1"/>
  <c r="D106" i="2"/>
  <c r="E106" i="2" s="1"/>
  <c r="M106" i="2" s="1"/>
  <c r="H39" i="2"/>
  <c r="J39" i="2" s="1"/>
  <c r="D107" i="2"/>
  <c r="E107" i="2" s="1"/>
  <c r="M107" i="2" s="1"/>
  <c r="H101" i="2"/>
  <c r="L101" i="2" s="1"/>
  <c r="H103" i="2"/>
  <c r="L103" i="2" s="1"/>
  <c r="H5" i="2"/>
  <c r="J5" i="2" s="1"/>
  <c r="H38" i="2"/>
  <c r="J38" i="2" s="1"/>
  <c r="H70" i="2"/>
  <c r="H102" i="2"/>
  <c r="L102" i="2" s="1"/>
  <c r="D38" i="2"/>
  <c r="E38" i="2" s="1"/>
  <c r="G38" i="2" s="1"/>
  <c r="I38" i="2" s="1"/>
  <c r="D72" i="2"/>
  <c r="E72" i="2" s="1"/>
  <c r="G72" i="2" s="1"/>
  <c r="H8" i="2"/>
  <c r="J8" i="2" s="1"/>
  <c r="D34" i="2"/>
  <c r="E34" i="2" s="1"/>
  <c r="G34" i="2" s="1"/>
  <c r="I34" i="2" s="1"/>
  <c r="H71" i="2"/>
  <c r="N71" i="2"/>
  <c r="G39" i="2"/>
  <c r="I39" i="2" s="1"/>
  <c r="C97" i="2"/>
  <c r="F97" i="2" s="1"/>
  <c r="C65" i="2"/>
  <c r="F65" i="2" s="1"/>
  <c r="C35" i="2"/>
  <c r="F35" i="2" s="1"/>
  <c r="C2" i="2"/>
  <c r="F2" i="2" s="1"/>
  <c r="C119" i="2"/>
  <c r="F119" i="2" s="1"/>
  <c r="C62" i="2"/>
  <c r="F62" i="2" s="1"/>
  <c r="C56" i="2"/>
  <c r="F56" i="2" s="1"/>
  <c r="C98" i="2"/>
  <c r="F98" i="2" s="1"/>
  <c r="C96" i="2"/>
  <c r="F96" i="2" s="1"/>
  <c r="C33" i="2"/>
  <c r="F33" i="2" s="1"/>
  <c r="C24" i="2"/>
  <c r="F24" i="2" s="1"/>
  <c r="C84" i="2"/>
  <c r="F84" i="2" s="1"/>
  <c r="C94" i="2"/>
  <c r="F94" i="2" s="1"/>
  <c r="C89" i="2"/>
  <c r="F89" i="2" s="1"/>
  <c r="C50" i="2"/>
  <c r="F50" i="2" s="1"/>
  <c r="C57" i="2"/>
  <c r="F57" i="2" s="1"/>
  <c r="C64" i="2"/>
  <c r="F64" i="2" s="1"/>
  <c r="C77" i="2"/>
  <c r="F77" i="2" s="1"/>
  <c r="C66" i="2"/>
  <c r="F66" i="2" s="1"/>
  <c r="C23" i="2"/>
  <c r="F23" i="2" s="1"/>
  <c r="C109" i="2"/>
  <c r="F109" i="2" s="1"/>
  <c r="C21" i="2"/>
  <c r="F21" i="2" s="1"/>
  <c r="C48" i="2"/>
  <c r="F48" i="2" s="1"/>
  <c r="C14" i="2"/>
  <c r="F14" i="2" s="1"/>
  <c r="C26" i="2"/>
  <c r="F26" i="2" s="1"/>
  <c r="C82" i="2"/>
  <c r="F82" i="2" s="1"/>
  <c r="C47" i="2"/>
  <c r="F47" i="2" s="1"/>
  <c r="C79" i="2"/>
  <c r="F79" i="2" s="1"/>
  <c r="C121" i="2"/>
  <c r="F121" i="2" s="1"/>
  <c r="C16" i="2"/>
  <c r="F16" i="2" s="1"/>
  <c r="C27" i="2"/>
  <c r="F27" i="2" s="1"/>
  <c r="C30" i="2"/>
  <c r="F30" i="2" s="1"/>
  <c r="C81" i="2"/>
  <c r="F81" i="2" s="1"/>
  <c r="C60" i="2"/>
  <c r="F60" i="2" s="1"/>
  <c r="C63" i="2"/>
  <c r="F63" i="2" s="1"/>
  <c r="C44" i="2"/>
  <c r="F44" i="2" s="1"/>
  <c r="C32" i="2"/>
  <c r="F32" i="2" s="1"/>
  <c r="C95" i="2"/>
  <c r="F95" i="2" s="1"/>
  <c r="C112" i="2"/>
  <c r="F112" i="2" s="1"/>
  <c r="C25" i="2"/>
  <c r="F25" i="2" s="1"/>
  <c r="C111" i="2"/>
  <c r="F111" i="2" s="1"/>
  <c r="C108" i="2"/>
  <c r="F108" i="2" s="1"/>
  <c r="C58" i="2"/>
  <c r="F58" i="2" s="1"/>
  <c r="C87" i="2"/>
  <c r="F87" i="2" s="1"/>
  <c r="C80" i="2"/>
  <c r="F80" i="2" s="1"/>
  <c r="C90" i="2"/>
  <c r="F90" i="2" s="1"/>
  <c r="C59" i="2"/>
  <c r="F59" i="2" s="1"/>
  <c r="C45" i="2"/>
  <c r="F45" i="2" s="1"/>
  <c r="C49" i="2"/>
  <c r="F49" i="2" s="1"/>
  <c r="C51" i="2"/>
  <c r="F51" i="2" s="1"/>
  <c r="C114" i="2"/>
  <c r="F114" i="2" s="1"/>
  <c r="C91" i="2"/>
  <c r="F91" i="2" s="1"/>
  <c r="C11" i="2"/>
  <c r="F11" i="2" s="1"/>
  <c r="C92" i="2"/>
  <c r="F92" i="2" s="1"/>
  <c r="C115" i="2"/>
  <c r="F115" i="2" s="1"/>
  <c r="C118" i="2"/>
  <c r="F118" i="2" s="1"/>
  <c r="C29" i="2"/>
  <c r="F29" i="2" s="1"/>
  <c r="C19" i="2"/>
  <c r="F19" i="2" s="1"/>
  <c r="C76" i="2"/>
  <c r="F76" i="2" s="1"/>
  <c r="C113" i="2"/>
  <c r="F113" i="2" s="1"/>
  <c r="C120" i="2"/>
  <c r="F120" i="2" s="1"/>
  <c r="C116" i="2"/>
  <c r="F116" i="2" s="1"/>
  <c r="C31" i="2"/>
  <c r="F31" i="2" s="1"/>
  <c r="C99" i="2"/>
  <c r="F99" i="2" s="1"/>
  <c r="C122" i="2"/>
  <c r="F122" i="2" s="1"/>
  <c r="C13" i="2"/>
  <c r="F13" i="2" s="1"/>
  <c r="C85" i="2"/>
  <c r="F85" i="2" s="1"/>
  <c r="C78" i="2"/>
  <c r="F78" i="2" s="1"/>
  <c r="C28" i="2"/>
  <c r="F28" i="2" s="1"/>
  <c r="C53" i="2"/>
  <c r="F53" i="2" s="1"/>
  <c r="C12" i="2"/>
  <c r="F12" i="2" s="1"/>
  <c r="C18" i="2"/>
  <c r="F18" i="2" s="1"/>
  <c r="C110" i="2"/>
  <c r="F110" i="2" s="1"/>
  <c r="C61" i="2"/>
  <c r="F61" i="2" s="1"/>
  <c r="C117" i="2"/>
  <c r="F117" i="2" s="1"/>
  <c r="C83" i="2"/>
  <c r="F83" i="2" s="1"/>
  <c r="C86" i="2"/>
  <c r="F86" i="2" s="1"/>
  <c r="C55" i="2"/>
  <c r="F55" i="2" s="1"/>
  <c r="C46" i="2"/>
  <c r="F46" i="2" s="1"/>
  <c r="C22" i="2"/>
  <c r="F22" i="2" s="1"/>
  <c r="C15" i="2"/>
  <c r="F15" i="2" s="1"/>
  <c r="C20" i="2"/>
  <c r="F20" i="2" s="1"/>
  <c r="C93" i="2"/>
  <c r="F93" i="2" s="1"/>
  <c r="C52" i="2"/>
  <c r="F52" i="2" s="1"/>
  <c r="C67" i="2"/>
  <c r="F67" i="2" s="1"/>
  <c r="C54" i="2"/>
  <c r="F54" i="2" s="1"/>
  <c r="C88" i="2"/>
  <c r="F88" i="2" s="1"/>
  <c r="C17" i="2"/>
  <c r="F17" i="2" s="1"/>
  <c r="C3" i="2"/>
  <c r="F3" i="2" s="1"/>
  <c r="D71" i="2"/>
  <c r="E71" i="2" s="1"/>
  <c r="E15" i="1"/>
  <c r="M12" i="1"/>
  <c r="G14" i="1"/>
  <c r="P12" i="1"/>
  <c r="R12" i="1"/>
  <c r="C10" i="1"/>
  <c r="C11" i="1" s="1"/>
  <c r="B10" i="1"/>
  <c r="B11" i="1" s="1"/>
  <c r="E4" i="1"/>
  <c r="D4" i="1"/>
  <c r="D8" i="1"/>
  <c r="B22" i="1"/>
  <c r="B19" i="1"/>
  <c r="B20" i="1" s="1"/>
  <c r="B23" i="1" s="1"/>
  <c r="E8" i="1"/>
  <c r="C2" i="1"/>
  <c r="C3" i="1"/>
  <c r="J8" i="1"/>
  <c r="J2" i="1"/>
  <c r="D5" i="1"/>
  <c r="E5" i="1"/>
  <c r="B4" i="1"/>
  <c r="B5" i="1" s="1"/>
  <c r="E1" i="1"/>
  <c r="D1" i="1"/>
  <c r="E2" i="1"/>
  <c r="D2" i="1"/>
  <c r="D3" i="1" s="1"/>
  <c r="D88" i="2" l="1"/>
  <c r="E88" i="2" s="1"/>
  <c r="J68" i="2"/>
  <c r="R2" i="7"/>
  <c r="G5" i="7"/>
  <c r="I5" i="7" s="1"/>
  <c r="A9" i="7"/>
  <c r="B8" i="7"/>
  <c r="G4" i="7"/>
  <c r="I4" i="7" s="1"/>
  <c r="C7" i="7"/>
  <c r="F7" i="7" s="1"/>
  <c r="N7" i="7" s="1"/>
  <c r="H6" i="7"/>
  <c r="J6" i="7" s="1"/>
  <c r="D6" i="7"/>
  <c r="E6" i="7" s="1"/>
  <c r="M6" i="7" s="1"/>
  <c r="M2" i="6"/>
  <c r="G2" i="6"/>
  <c r="I2" i="6" s="1"/>
  <c r="M3" i="6"/>
  <c r="G3" i="6"/>
  <c r="I3" i="6" s="1"/>
  <c r="M4" i="6"/>
  <c r="G4" i="6"/>
  <c r="I4" i="6" s="1"/>
  <c r="B6" i="6"/>
  <c r="A7" i="6"/>
  <c r="C5" i="6"/>
  <c r="F5" i="6" s="1"/>
  <c r="M101" i="2"/>
  <c r="M102" i="2"/>
  <c r="M69" i="2"/>
  <c r="G4" i="2"/>
  <c r="I4" i="2" s="1"/>
  <c r="D85" i="2"/>
  <c r="E85" i="2" s="1"/>
  <c r="M70" i="2"/>
  <c r="G105" i="2"/>
  <c r="K105" i="2" s="1"/>
  <c r="D50" i="2"/>
  <c r="E50" i="2" s="1"/>
  <c r="D82" i="2"/>
  <c r="E82" i="2" s="1"/>
  <c r="M82" i="2" s="1"/>
  <c r="R39" i="2"/>
  <c r="D80" i="2"/>
  <c r="E80" i="2" s="1"/>
  <c r="M80" i="2" s="1"/>
  <c r="D77" i="2"/>
  <c r="E77" i="2" s="1"/>
  <c r="G77" i="2" s="1"/>
  <c r="D49" i="2"/>
  <c r="E49" i="2" s="1"/>
  <c r="G49" i="2" s="1"/>
  <c r="I49" i="2" s="1"/>
  <c r="G106" i="2"/>
  <c r="K106" i="2" s="1"/>
  <c r="M6" i="2"/>
  <c r="D109" i="2"/>
  <c r="E109" i="2" s="1"/>
  <c r="G109" i="2" s="1"/>
  <c r="K109" i="2" s="1"/>
  <c r="R4" i="2"/>
  <c r="G36" i="2"/>
  <c r="I36" i="2" s="1"/>
  <c r="M7" i="2"/>
  <c r="M104" i="2"/>
  <c r="M103" i="2"/>
  <c r="G41" i="2"/>
  <c r="I41" i="2" s="1"/>
  <c r="G10" i="2"/>
  <c r="I10" i="2" s="1"/>
  <c r="G107" i="2"/>
  <c r="K107" i="2" s="1"/>
  <c r="M40" i="2"/>
  <c r="D51" i="2"/>
  <c r="E51" i="2" s="1"/>
  <c r="G51" i="2" s="1"/>
  <c r="I51" i="2" s="1"/>
  <c r="D111" i="2"/>
  <c r="E111" i="2" s="1"/>
  <c r="G111" i="2" s="1"/>
  <c r="K111" i="2" s="1"/>
  <c r="M9" i="2"/>
  <c r="D13" i="2"/>
  <c r="E13" i="2" s="1"/>
  <c r="G13" i="2" s="1"/>
  <c r="I13" i="2" s="1"/>
  <c r="I73" i="2"/>
  <c r="K73" i="2"/>
  <c r="M43" i="2"/>
  <c r="G75" i="2"/>
  <c r="L72" i="2"/>
  <c r="J72" i="2"/>
  <c r="K70" i="2"/>
  <c r="I70" i="2"/>
  <c r="G42" i="2"/>
  <c r="I42" i="2" s="1"/>
  <c r="G74" i="2"/>
  <c r="L71" i="2"/>
  <c r="J71" i="2"/>
  <c r="L69" i="2"/>
  <c r="J69" i="2"/>
  <c r="D15" i="2"/>
  <c r="E15" i="2" s="1"/>
  <c r="G15" i="2" s="1"/>
  <c r="I15" i="2" s="1"/>
  <c r="G8" i="2"/>
  <c r="I8" i="2" s="1"/>
  <c r="K72" i="2"/>
  <c r="I72" i="2"/>
  <c r="M73" i="2"/>
  <c r="G5" i="2"/>
  <c r="I5" i="2" s="1"/>
  <c r="J70" i="2"/>
  <c r="L70" i="2"/>
  <c r="J74" i="2"/>
  <c r="L74" i="2"/>
  <c r="K69" i="2"/>
  <c r="I69" i="2"/>
  <c r="G68" i="2"/>
  <c r="D52" i="2"/>
  <c r="E52" i="2" s="1"/>
  <c r="G52" i="2" s="1"/>
  <c r="I52" i="2" s="1"/>
  <c r="D29" i="2"/>
  <c r="E29" i="2" s="1"/>
  <c r="G29" i="2" s="1"/>
  <c r="I29" i="2" s="1"/>
  <c r="J75" i="2"/>
  <c r="L75" i="2"/>
  <c r="M37" i="2"/>
  <c r="D20" i="2"/>
  <c r="E20" i="2" s="1"/>
  <c r="G20" i="2" s="1"/>
  <c r="I20" i="2" s="1"/>
  <c r="L73" i="2"/>
  <c r="J73" i="2"/>
  <c r="D83" i="2"/>
  <c r="E83" i="2" s="1"/>
  <c r="G83" i="2" s="1"/>
  <c r="M72" i="2"/>
  <c r="D122" i="2"/>
  <c r="E122" i="2" s="1"/>
  <c r="M122" i="2" s="1"/>
  <c r="D24" i="2"/>
  <c r="E24" i="2" s="1"/>
  <c r="M24" i="2" s="1"/>
  <c r="M34" i="2"/>
  <c r="D26" i="2"/>
  <c r="E26" i="2" s="1"/>
  <c r="G26" i="2" s="1"/>
  <c r="I26" i="2" s="1"/>
  <c r="D117" i="2"/>
  <c r="E117" i="2" s="1"/>
  <c r="G117" i="2" s="1"/>
  <c r="K117" i="2" s="1"/>
  <c r="M38" i="2"/>
  <c r="N100" i="2"/>
  <c r="H100" i="2"/>
  <c r="L100" i="2" s="1"/>
  <c r="D79" i="2"/>
  <c r="E79" i="2" s="1"/>
  <c r="G79" i="2" s="1"/>
  <c r="D113" i="2"/>
  <c r="E113" i="2" s="1"/>
  <c r="G113" i="2" s="1"/>
  <c r="K113" i="2" s="1"/>
  <c r="D100" i="2"/>
  <c r="E100" i="2" s="1"/>
  <c r="D93" i="2"/>
  <c r="E93" i="2" s="1"/>
  <c r="G93" i="2" s="1"/>
  <c r="K93" i="2" s="1"/>
  <c r="H119" i="2"/>
  <c r="L119" i="2" s="1"/>
  <c r="N119" i="2"/>
  <c r="H61" i="2"/>
  <c r="N61" i="2"/>
  <c r="H65" i="2"/>
  <c r="N65" i="2"/>
  <c r="H62" i="2"/>
  <c r="N62" i="2"/>
  <c r="H91" i="2"/>
  <c r="L91" i="2" s="1"/>
  <c r="N91" i="2"/>
  <c r="H11" i="2"/>
  <c r="J11" i="2" s="1"/>
  <c r="N11" i="2"/>
  <c r="G82" i="2"/>
  <c r="H86" i="2"/>
  <c r="L86" i="2" s="1"/>
  <c r="N86" i="2"/>
  <c r="H53" i="2"/>
  <c r="J53" i="2" s="1"/>
  <c r="N53" i="2"/>
  <c r="H18" i="2"/>
  <c r="J18" i="2" s="1"/>
  <c r="N18" i="2"/>
  <c r="H59" i="2"/>
  <c r="N59" i="2"/>
  <c r="H21" i="2"/>
  <c r="J21" i="2" s="1"/>
  <c r="N21" i="2"/>
  <c r="D114" i="2"/>
  <c r="E114" i="2" s="1"/>
  <c r="H51" i="2"/>
  <c r="J51" i="2" s="1"/>
  <c r="N51" i="2"/>
  <c r="H28" i="2"/>
  <c r="J28" i="2" s="1"/>
  <c r="N28" i="2"/>
  <c r="G71" i="2"/>
  <c r="M71" i="2"/>
  <c r="H83" i="2"/>
  <c r="N83" i="2"/>
  <c r="H114" i="2"/>
  <c r="L114" i="2" s="1"/>
  <c r="N114" i="2"/>
  <c r="H49" i="2"/>
  <c r="J49" i="2" s="1"/>
  <c r="N49" i="2"/>
  <c r="D78" i="2"/>
  <c r="E78" i="2" s="1"/>
  <c r="H3" i="2"/>
  <c r="J3" i="2" s="1"/>
  <c r="N3" i="2"/>
  <c r="H25" i="2"/>
  <c r="J25" i="2" s="1"/>
  <c r="N25" i="2"/>
  <c r="H121" i="2"/>
  <c r="L121" i="2" s="1"/>
  <c r="N121" i="2"/>
  <c r="H117" i="2"/>
  <c r="L117" i="2" s="1"/>
  <c r="N117" i="2"/>
  <c r="H12" i="2"/>
  <c r="J12" i="2" s="1"/>
  <c r="N12" i="2"/>
  <c r="D53" i="2"/>
  <c r="E53" i="2" s="1"/>
  <c r="D28" i="2"/>
  <c r="E28" i="2" s="1"/>
  <c r="H80" i="2"/>
  <c r="N80" i="2"/>
  <c r="G88" i="2"/>
  <c r="K88" i="2" s="1"/>
  <c r="M88" i="2"/>
  <c r="H79" i="2"/>
  <c r="N79" i="2"/>
  <c r="H110" i="2"/>
  <c r="L110" i="2" s="1"/>
  <c r="N110" i="2"/>
  <c r="H78" i="2"/>
  <c r="N78" i="2"/>
  <c r="M77" i="2"/>
  <c r="H115" i="2"/>
  <c r="L115" i="2" s="1"/>
  <c r="N115" i="2"/>
  <c r="H90" i="2"/>
  <c r="L90" i="2" s="1"/>
  <c r="N90" i="2"/>
  <c r="H87" i="2"/>
  <c r="L87" i="2" s="1"/>
  <c r="N87" i="2"/>
  <c r="H97" i="2"/>
  <c r="L97" i="2" s="1"/>
  <c r="N97" i="2"/>
  <c r="H85" i="2"/>
  <c r="L85" i="2" s="1"/>
  <c r="N85" i="2"/>
  <c r="D115" i="2"/>
  <c r="E115" i="2" s="1"/>
  <c r="H45" i="2"/>
  <c r="J45" i="2" s="1"/>
  <c r="N45" i="2"/>
  <c r="H77" i="2"/>
  <c r="N77" i="2"/>
  <c r="H108" i="2"/>
  <c r="L108" i="2" s="1"/>
  <c r="N108" i="2"/>
  <c r="H67" i="2"/>
  <c r="N67" i="2"/>
  <c r="H50" i="2"/>
  <c r="J50" i="2" s="1"/>
  <c r="N50" i="2"/>
  <c r="H95" i="2"/>
  <c r="L95" i="2" s="1"/>
  <c r="N95" i="2"/>
  <c r="H113" i="2"/>
  <c r="L113" i="2" s="1"/>
  <c r="N113" i="2"/>
  <c r="H63" i="2"/>
  <c r="N63" i="2"/>
  <c r="H24" i="2"/>
  <c r="J24" i="2" s="1"/>
  <c r="N24" i="2"/>
  <c r="H35" i="2"/>
  <c r="J35" i="2" s="1"/>
  <c r="N35" i="2"/>
  <c r="G85" i="2"/>
  <c r="K85" i="2" s="1"/>
  <c r="M85" i="2"/>
  <c r="H58" i="2"/>
  <c r="N58" i="2"/>
  <c r="H116" i="2"/>
  <c r="L116" i="2" s="1"/>
  <c r="N116" i="2"/>
  <c r="H93" i="2"/>
  <c r="L93" i="2" s="1"/>
  <c r="N93" i="2"/>
  <c r="H60" i="2"/>
  <c r="N60" i="2"/>
  <c r="H33" i="2"/>
  <c r="J33" i="2" s="1"/>
  <c r="N33" i="2"/>
  <c r="H16" i="2"/>
  <c r="J16" i="2" s="1"/>
  <c r="N16" i="2"/>
  <c r="H47" i="2"/>
  <c r="J47" i="2" s="1"/>
  <c r="N47" i="2"/>
  <c r="H26" i="2"/>
  <c r="J26" i="2" s="1"/>
  <c r="N26" i="2"/>
  <c r="H109" i="2"/>
  <c r="L109" i="2" s="1"/>
  <c r="N109" i="2"/>
  <c r="H57" i="2"/>
  <c r="J57" i="2" s="1"/>
  <c r="N57" i="2"/>
  <c r="H99" i="2"/>
  <c r="L99" i="2" s="1"/>
  <c r="N99" i="2"/>
  <c r="H89" i="2"/>
  <c r="L89" i="2" s="1"/>
  <c r="N89" i="2"/>
  <c r="H120" i="2"/>
  <c r="L120" i="2" s="1"/>
  <c r="N120" i="2"/>
  <c r="H15" i="2"/>
  <c r="J15" i="2" s="1"/>
  <c r="N15" i="2"/>
  <c r="H19" i="2"/>
  <c r="J19" i="2" s="1"/>
  <c r="N19" i="2"/>
  <c r="D81" i="2"/>
  <c r="E81" i="2" s="1"/>
  <c r="H96" i="2"/>
  <c r="L96" i="2" s="1"/>
  <c r="N96" i="2"/>
  <c r="H92" i="2"/>
  <c r="L92" i="2" s="1"/>
  <c r="N92" i="2"/>
  <c r="H23" i="2"/>
  <c r="J23" i="2" s="1"/>
  <c r="N23" i="2"/>
  <c r="H17" i="2"/>
  <c r="J17" i="2" s="1"/>
  <c r="N17" i="2"/>
  <c r="H13" i="2"/>
  <c r="J13" i="2" s="1"/>
  <c r="N13" i="2"/>
  <c r="H111" i="2"/>
  <c r="L111" i="2" s="1"/>
  <c r="N111" i="2"/>
  <c r="H31" i="2"/>
  <c r="J31" i="2" s="1"/>
  <c r="N31" i="2"/>
  <c r="H32" i="2"/>
  <c r="J32" i="2" s="1"/>
  <c r="N32" i="2"/>
  <c r="H22" i="2"/>
  <c r="J22" i="2" s="1"/>
  <c r="N22" i="2"/>
  <c r="H81" i="2"/>
  <c r="N81" i="2"/>
  <c r="H98" i="2"/>
  <c r="L98" i="2" s="1"/>
  <c r="N98" i="2"/>
  <c r="H82" i="2"/>
  <c r="N82" i="2"/>
  <c r="H14" i="2"/>
  <c r="J14" i="2" s="1"/>
  <c r="N14" i="2"/>
  <c r="H66" i="2"/>
  <c r="N66" i="2"/>
  <c r="H88" i="2"/>
  <c r="L88" i="2" s="1"/>
  <c r="N88" i="2"/>
  <c r="H54" i="2"/>
  <c r="J54" i="2" s="1"/>
  <c r="N54" i="2"/>
  <c r="H122" i="2"/>
  <c r="L122" i="2" s="1"/>
  <c r="N122" i="2"/>
  <c r="H52" i="2"/>
  <c r="J52" i="2" s="1"/>
  <c r="N52" i="2"/>
  <c r="H94" i="2"/>
  <c r="L94" i="2" s="1"/>
  <c r="N94" i="2"/>
  <c r="H44" i="2"/>
  <c r="J44" i="2" s="1"/>
  <c r="N44" i="2"/>
  <c r="H76" i="2"/>
  <c r="N76" i="2"/>
  <c r="H46" i="2"/>
  <c r="J46" i="2" s="1"/>
  <c r="N46" i="2"/>
  <c r="H29" i="2"/>
  <c r="J29" i="2" s="1"/>
  <c r="N29" i="2"/>
  <c r="H30" i="2"/>
  <c r="J30" i="2" s="1"/>
  <c r="N30" i="2"/>
  <c r="H56" i="2"/>
  <c r="J56" i="2" s="1"/>
  <c r="N56" i="2"/>
  <c r="H48" i="2"/>
  <c r="J48" i="2" s="1"/>
  <c r="N48" i="2"/>
  <c r="H64" i="2"/>
  <c r="N64" i="2"/>
  <c r="G50" i="2"/>
  <c r="I50" i="2" s="1"/>
  <c r="M50" i="2"/>
  <c r="H112" i="2"/>
  <c r="L112" i="2" s="1"/>
  <c r="N112" i="2"/>
  <c r="H84" i="2"/>
  <c r="L84" i="2" s="1"/>
  <c r="N84" i="2"/>
  <c r="H20" i="2"/>
  <c r="J20" i="2" s="1"/>
  <c r="N20" i="2"/>
  <c r="H55" i="2"/>
  <c r="J55" i="2" s="1"/>
  <c r="N55" i="2"/>
  <c r="H118" i="2"/>
  <c r="L118" i="2" s="1"/>
  <c r="N118" i="2"/>
  <c r="H27" i="2"/>
  <c r="J27" i="2" s="1"/>
  <c r="N27" i="2"/>
  <c r="D62" i="2"/>
  <c r="E62" i="2" s="1"/>
  <c r="H2" i="2"/>
  <c r="J2" i="2" s="1"/>
  <c r="N2" i="2"/>
  <c r="D84" i="2"/>
  <c r="E84" i="2" s="1"/>
  <c r="D47" i="2"/>
  <c r="E47" i="2" s="1"/>
  <c r="D99" i="2"/>
  <c r="E99" i="2" s="1"/>
  <c r="D90" i="2"/>
  <c r="E90" i="2" s="1"/>
  <c r="D94" i="2"/>
  <c r="E94" i="2" s="1"/>
  <c r="D57" i="2"/>
  <c r="E57" i="2" s="1"/>
  <c r="D16" i="2"/>
  <c r="E16" i="2" s="1"/>
  <c r="D86" i="2"/>
  <c r="E86" i="2" s="1"/>
  <c r="D33" i="2"/>
  <c r="E33" i="2" s="1"/>
  <c r="D22" i="2"/>
  <c r="E22" i="2" s="1"/>
  <c r="D89" i="2"/>
  <c r="E89" i="2" s="1"/>
  <c r="D87" i="2"/>
  <c r="E87" i="2" s="1"/>
  <c r="D96" i="2"/>
  <c r="E96" i="2" s="1"/>
  <c r="D18" i="2"/>
  <c r="E18" i="2" s="1"/>
  <c r="D118" i="2"/>
  <c r="E118" i="2" s="1"/>
  <c r="D25" i="2"/>
  <c r="E25" i="2" s="1"/>
  <c r="D14" i="2"/>
  <c r="E14" i="2" s="1"/>
  <c r="D98" i="2"/>
  <c r="E98" i="2" s="1"/>
  <c r="D46" i="2"/>
  <c r="E46" i="2" s="1"/>
  <c r="D12" i="2"/>
  <c r="E12" i="2" s="1"/>
  <c r="D112" i="2"/>
  <c r="E112" i="2" s="1"/>
  <c r="D48" i="2"/>
  <c r="E48" i="2" s="1"/>
  <c r="D56" i="2"/>
  <c r="E56" i="2" s="1"/>
  <c r="D116" i="2"/>
  <c r="E116" i="2" s="1"/>
  <c r="D21" i="2"/>
  <c r="E21" i="2" s="1"/>
  <c r="D31" i="2"/>
  <c r="E31" i="2" s="1"/>
  <c r="D108" i="2"/>
  <c r="E108" i="2" s="1"/>
  <c r="D3" i="2"/>
  <c r="E3" i="2" s="1"/>
  <c r="D110" i="2"/>
  <c r="E110" i="2" s="1"/>
  <c r="D119" i="2"/>
  <c r="E119" i="2" s="1"/>
  <c r="D45" i="2"/>
  <c r="E45" i="2" s="1"/>
  <c r="D2" i="2"/>
  <c r="E2" i="2" s="1"/>
  <c r="D30" i="2"/>
  <c r="E30" i="2" s="1"/>
  <c r="D23" i="2"/>
  <c r="E23" i="2" s="1"/>
  <c r="D76" i="2"/>
  <c r="E76" i="2" s="1"/>
  <c r="D67" i="2"/>
  <c r="E67" i="2" s="1"/>
  <c r="D91" i="2"/>
  <c r="E91" i="2" s="1"/>
  <c r="D63" i="2"/>
  <c r="E63" i="2" s="1"/>
  <c r="D66" i="2"/>
  <c r="E66" i="2" s="1"/>
  <c r="D35" i="2"/>
  <c r="E35" i="2" s="1"/>
  <c r="D44" i="2"/>
  <c r="E44" i="2" s="1"/>
  <c r="D59" i="2"/>
  <c r="E59" i="2" s="1"/>
  <c r="D55" i="2"/>
  <c r="E55" i="2" s="1"/>
  <c r="D19" i="2"/>
  <c r="E19" i="2" s="1"/>
  <c r="D54" i="2"/>
  <c r="E54" i="2" s="1"/>
  <c r="D92" i="2"/>
  <c r="E92" i="2" s="1"/>
  <c r="D11" i="2"/>
  <c r="E11" i="2" s="1"/>
  <c r="D60" i="2"/>
  <c r="E60" i="2" s="1"/>
  <c r="D65" i="2"/>
  <c r="E65" i="2" s="1"/>
  <c r="D27" i="2"/>
  <c r="E27" i="2" s="1"/>
  <c r="D120" i="2"/>
  <c r="E120" i="2" s="1"/>
  <c r="D61" i="2"/>
  <c r="E61" i="2" s="1"/>
  <c r="D95" i="2"/>
  <c r="E95" i="2" s="1"/>
  <c r="D32" i="2"/>
  <c r="E32" i="2" s="1"/>
  <c r="D121" i="2"/>
  <c r="E121" i="2" s="1"/>
  <c r="D58" i="2"/>
  <c r="E58" i="2" s="1"/>
  <c r="D17" i="2"/>
  <c r="E17" i="2" s="1"/>
  <c r="D64" i="2"/>
  <c r="E64" i="2" s="1"/>
  <c r="D97" i="2"/>
  <c r="E97" i="2" s="1"/>
  <c r="G15" i="1"/>
  <c r="M14" i="1"/>
  <c r="E3" i="1"/>
  <c r="D10" i="1"/>
  <c r="D11" i="1" s="1"/>
  <c r="E10" i="1"/>
  <c r="E11" i="1" s="1"/>
  <c r="E7" i="1"/>
  <c r="D7" i="1"/>
  <c r="E6" i="1"/>
  <c r="B7" i="1"/>
  <c r="B6" i="1"/>
  <c r="D6" i="1"/>
  <c r="C4" i="1"/>
  <c r="C5" i="1" s="1"/>
  <c r="C6" i="1" s="1"/>
  <c r="C7" i="1"/>
  <c r="R4" i="6" l="1"/>
  <c r="R3" i="6"/>
  <c r="R2" i="6"/>
  <c r="R106" i="2"/>
  <c r="R105" i="2"/>
  <c r="R70" i="2"/>
  <c r="R88" i="2"/>
  <c r="R102" i="2"/>
  <c r="R20" i="2"/>
  <c r="R50" i="2"/>
  <c r="R101" i="2"/>
  <c r="R6" i="2"/>
  <c r="R5" i="7"/>
  <c r="R4" i="7"/>
  <c r="H7" i="7"/>
  <c r="J7" i="7" s="1"/>
  <c r="C8" i="7"/>
  <c r="F8" i="7" s="1"/>
  <c r="N8" i="7" s="1"/>
  <c r="D7" i="7"/>
  <c r="E7" i="7" s="1"/>
  <c r="M7" i="7" s="1"/>
  <c r="G6" i="7"/>
  <c r="I6" i="7" s="1"/>
  <c r="B9" i="7"/>
  <c r="A10" i="7"/>
  <c r="N5" i="6"/>
  <c r="H5" i="6"/>
  <c r="J5" i="6" s="1"/>
  <c r="D5" i="6"/>
  <c r="E5" i="6" s="1"/>
  <c r="A8" i="6"/>
  <c r="B7" i="6"/>
  <c r="C6" i="6"/>
  <c r="F6" i="6" s="1"/>
  <c r="M109" i="2"/>
  <c r="R109" i="2" s="1"/>
  <c r="M49" i="2"/>
  <c r="R49" i="2" s="1"/>
  <c r="M111" i="2"/>
  <c r="R111" i="2" s="1"/>
  <c r="M20" i="2"/>
  <c r="R85" i="2"/>
  <c r="R42" i="2"/>
  <c r="R8" i="2"/>
  <c r="R73" i="2"/>
  <c r="R107" i="2"/>
  <c r="R43" i="2"/>
  <c r="R69" i="2"/>
  <c r="R10" i="2"/>
  <c r="R41" i="2"/>
  <c r="R103" i="2"/>
  <c r="R9" i="2"/>
  <c r="R104" i="2"/>
  <c r="R40" i="2"/>
  <c r="R7" i="2"/>
  <c r="R36" i="2"/>
  <c r="R34" i="2"/>
  <c r="R5" i="2"/>
  <c r="R38" i="2"/>
  <c r="R37" i="2"/>
  <c r="G80" i="2"/>
  <c r="K80" i="2" s="1"/>
  <c r="M13" i="2"/>
  <c r="M51" i="2"/>
  <c r="R72" i="2"/>
  <c r="M117" i="2"/>
  <c r="M83" i="2"/>
  <c r="G24" i="2"/>
  <c r="I24" i="2" s="1"/>
  <c r="I79" i="2"/>
  <c r="K79" i="2"/>
  <c r="K68" i="2"/>
  <c r="I68" i="2"/>
  <c r="K82" i="2"/>
  <c r="I82" i="2"/>
  <c r="L64" i="2"/>
  <c r="J64" i="2"/>
  <c r="L60" i="2"/>
  <c r="J60" i="2"/>
  <c r="J62" i="2"/>
  <c r="L62" i="2"/>
  <c r="L82" i="2"/>
  <c r="J82" i="2"/>
  <c r="L83" i="2"/>
  <c r="J83" i="2"/>
  <c r="K77" i="2"/>
  <c r="I77" i="2"/>
  <c r="J65" i="2"/>
  <c r="L65" i="2"/>
  <c r="I71" i="2"/>
  <c r="K71" i="2"/>
  <c r="J63" i="2"/>
  <c r="L63" i="2"/>
  <c r="L78" i="2"/>
  <c r="J78" i="2"/>
  <c r="J61" i="2"/>
  <c r="L61" i="2"/>
  <c r="L58" i="2"/>
  <c r="J58" i="2"/>
  <c r="K83" i="2"/>
  <c r="I83" i="2"/>
  <c r="I74" i="2"/>
  <c r="K74" i="2"/>
  <c r="J79" i="2"/>
  <c r="L79" i="2"/>
  <c r="L67" i="2"/>
  <c r="J67" i="2"/>
  <c r="L59" i="2"/>
  <c r="J59" i="2"/>
  <c r="G122" i="2"/>
  <c r="K122" i="2" s="1"/>
  <c r="M26" i="2"/>
  <c r="J81" i="2"/>
  <c r="L81" i="2"/>
  <c r="M29" i="2"/>
  <c r="M15" i="2"/>
  <c r="L80" i="2"/>
  <c r="J80" i="2"/>
  <c r="K75" i="2"/>
  <c r="I75" i="2"/>
  <c r="L66" i="2"/>
  <c r="J66" i="2"/>
  <c r="M79" i="2"/>
  <c r="L76" i="2"/>
  <c r="J76" i="2"/>
  <c r="M52" i="2"/>
  <c r="L77" i="2"/>
  <c r="J77" i="2"/>
  <c r="G100" i="2"/>
  <c r="K100" i="2" s="1"/>
  <c r="M100" i="2"/>
  <c r="M113" i="2"/>
  <c r="M93" i="2"/>
  <c r="G32" i="2"/>
  <c r="I32" i="2" s="1"/>
  <c r="M32" i="2"/>
  <c r="G118" i="2"/>
  <c r="K118" i="2" s="1"/>
  <c r="M118" i="2"/>
  <c r="G46" i="2"/>
  <c r="I46" i="2" s="1"/>
  <c r="M46" i="2"/>
  <c r="G28" i="2"/>
  <c r="I28" i="2" s="1"/>
  <c r="M28" i="2"/>
  <c r="G11" i="2"/>
  <c r="I11" i="2" s="1"/>
  <c r="M11" i="2"/>
  <c r="G65" i="2"/>
  <c r="M65" i="2"/>
  <c r="G87" i="2"/>
  <c r="K87" i="2" s="1"/>
  <c r="M87" i="2"/>
  <c r="G14" i="2"/>
  <c r="I14" i="2" s="1"/>
  <c r="M14" i="2"/>
  <c r="G25" i="2"/>
  <c r="I25" i="2" s="1"/>
  <c r="M25" i="2"/>
  <c r="G55" i="2"/>
  <c r="I55" i="2" s="1"/>
  <c r="M55" i="2"/>
  <c r="G53" i="2"/>
  <c r="I53" i="2" s="1"/>
  <c r="M53" i="2"/>
  <c r="G92" i="2"/>
  <c r="K92" i="2" s="1"/>
  <c r="M92" i="2"/>
  <c r="G115" i="2"/>
  <c r="K115" i="2" s="1"/>
  <c r="M115" i="2"/>
  <c r="G98" i="2"/>
  <c r="K98" i="2" s="1"/>
  <c r="M98" i="2"/>
  <c r="G60" i="2"/>
  <c r="M60" i="2"/>
  <c r="G61" i="2"/>
  <c r="M61" i="2"/>
  <c r="G78" i="2"/>
  <c r="M78" i="2"/>
  <c r="G12" i="2"/>
  <c r="I12" i="2" s="1"/>
  <c r="M12" i="2"/>
  <c r="G48" i="2"/>
  <c r="I48" i="2" s="1"/>
  <c r="M48" i="2"/>
  <c r="G95" i="2"/>
  <c r="K95" i="2" s="1"/>
  <c r="M95" i="2"/>
  <c r="G112" i="2"/>
  <c r="K112" i="2" s="1"/>
  <c r="M112" i="2"/>
  <c r="G96" i="2"/>
  <c r="K96" i="2" s="1"/>
  <c r="M96" i="2"/>
  <c r="G44" i="2"/>
  <c r="I44" i="2" s="1"/>
  <c r="M44" i="2"/>
  <c r="G66" i="2"/>
  <c r="M66" i="2"/>
  <c r="G81" i="2"/>
  <c r="M81" i="2"/>
  <c r="G67" i="2"/>
  <c r="M67" i="2"/>
  <c r="G76" i="2"/>
  <c r="M76" i="2"/>
  <c r="G30" i="2"/>
  <c r="I30" i="2" s="1"/>
  <c r="M30" i="2"/>
  <c r="G54" i="2"/>
  <c r="I54" i="2" s="1"/>
  <c r="M54" i="2"/>
  <c r="G19" i="2"/>
  <c r="I19" i="2" s="1"/>
  <c r="M19" i="2"/>
  <c r="G89" i="2"/>
  <c r="K89" i="2" s="1"/>
  <c r="M89" i="2"/>
  <c r="G90" i="2"/>
  <c r="K90" i="2" s="1"/>
  <c r="M90" i="2"/>
  <c r="G3" i="2"/>
  <c r="I3" i="2" s="1"/>
  <c r="M3" i="2"/>
  <c r="G56" i="2"/>
  <c r="I56" i="2" s="1"/>
  <c r="M56" i="2"/>
  <c r="G59" i="2"/>
  <c r="M59" i="2"/>
  <c r="G33" i="2"/>
  <c r="I33" i="2" s="1"/>
  <c r="M33" i="2"/>
  <c r="G23" i="2"/>
  <c r="I23" i="2" s="1"/>
  <c r="M23" i="2"/>
  <c r="G84" i="2"/>
  <c r="K84" i="2" s="1"/>
  <c r="M84" i="2"/>
  <c r="G119" i="2"/>
  <c r="K119" i="2" s="1"/>
  <c r="M119" i="2"/>
  <c r="G97" i="2"/>
  <c r="K97" i="2" s="1"/>
  <c r="M97" i="2"/>
  <c r="G121" i="2"/>
  <c r="K121" i="2" s="1"/>
  <c r="M121" i="2"/>
  <c r="G18" i="2"/>
  <c r="I18" i="2" s="1"/>
  <c r="M18" i="2"/>
  <c r="G22" i="2"/>
  <c r="I22" i="2" s="1"/>
  <c r="M22" i="2"/>
  <c r="G63" i="2"/>
  <c r="M63" i="2"/>
  <c r="G57" i="2"/>
  <c r="I57" i="2" s="1"/>
  <c r="M57" i="2"/>
  <c r="G91" i="2"/>
  <c r="K91" i="2" s="1"/>
  <c r="M91" i="2"/>
  <c r="G110" i="2"/>
  <c r="K110" i="2" s="1"/>
  <c r="M110" i="2"/>
  <c r="G86" i="2"/>
  <c r="K86" i="2" s="1"/>
  <c r="M86" i="2"/>
  <c r="G47" i="2"/>
  <c r="I47" i="2" s="1"/>
  <c r="M47" i="2"/>
  <c r="G45" i="2"/>
  <c r="I45" i="2" s="1"/>
  <c r="M45" i="2"/>
  <c r="G62" i="2"/>
  <c r="M62" i="2"/>
  <c r="G108" i="2"/>
  <c r="K108" i="2" s="1"/>
  <c r="M108" i="2"/>
  <c r="G64" i="2"/>
  <c r="M64" i="2"/>
  <c r="G21" i="2"/>
  <c r="I21" i="2" s="1"/>
  <c r="M21" i="2"/>
  <c r="G120" i="2"/>
  <c r="K120" i="2" s="1"/>
  <c r="M120" i="2"/>
  <c r="G27" i="2"/>
  <c r="I27" i="2" s="1"/>
  <c r="M27" i="2"/>
  <c r="G35" i="2"/>
  <c r="I35" i="2" s="1"/>
  <c r="M35" i="2"/>
  <c r="G16" i="2"/>
  <c r="I16" i="2" s="1"/>
  <c r="M16" i="2"/>
  <c r="G94" i="2"/>
  <c r="K94" i="2" s="1"/>
  <c r="M94" i="2"/>
  <c r="G99" i="2"/>
  <c r="K99" i="2" s="1"/>
  <c r="M99" i="2"/>
  <c r="G31" i="2"/>
  <c r="I31" i="2" s="1"/>
  <c r="M31" i="2"/>
  <c r="G17" i="2"/>
  <c r="I17" i="2" s="1"/>
  <c r="M17" i="2"/>
  <c r="G58" i="2"/>
  <c r="M58" i="2"/>
  <c r="G116" i="2"/>
  <c r="K116" i="2" s="1"/>
  <c r="M116" i="2"/>
  <c r="G114" i="2"/>
  <c r="K114" i="2" s="1"/>
  <c r="M114" i="2"/>
  <c r="G2" i="2"/>
  <c r="I2" i="2" s="1"/>
  <c r="M2" i="2"/>
  <c r="O14" i="1"/>
  <c r="M15" i="1"/>
  <c r="R79" i="2" l="1"/>
  <c r="R13" i="2"/>
  <c r="R48" i="2"/>
  <c r="R22" i="2"/>
  <c r="R53" i="2"/>
  <c r="R6" i="7"/>
  <c r="B10" i="7"/>
  <c r="A11" i="7"/>
  <c r="C9" i="7"/>
  <c r="F9" i="7" s="1"/>
  <c r="N9" i="7" s="1"/>
  <c r="H8" i="7"/>
  <c r="J8" i="7" s="1"/>
  <c r="D8" i="7"/>
  <c r="E8" i="7" s="1"/>
  <c r="M8" i="7" s="1"/>
  <c r="G7" i="7"/>
  <c r="I7" i="7" s="1"/>
  <c r="N6" i="6"/>
  <c r="H6" i="6"/>
  <c r="J6" i="6" s="1"/>
  <c r="D6" i="6"/>
  <c r="E6" i="6" s="1"/>
  <c r="C7" i="6"/>
  <c r="F7" i="6" s="1"/>
  <c r="B8" i="6"/>
  <c r="A9" i="6"/>
  <c r="M5" i="6"/>
  <c r="G5" i="6"/>
  <c r="I5" i="6" s="1"/>
  <c r="I80" i="2"/>
  <c r="R80" i="2" s="1"/>
  <c r="R18" i="2"/>
  <c r="R114" i="2"/>
  <c r="R17" i="2"/>
  <c r="R47" i="2"/>
  <c r="R31" i="2"/>
  <c r="R112" i="2"/>
  <c r="R56" i="2"/>
  <c r="R110" i="2"/>
  <c r="R57" i="2"/>
  <c r="R71" i="2"/>
  <c r="R99" i="2"/>
  <c r="R90" i="2"/>
  <c r="R100" i="2"/>
  <c r="R30" i="2"/>
  <c r="R94" i="2"/>
  <c r="R12" i="2"/>
  <c r="R98" i="2"/>
  <c r="R89" i="2"/>
  <c r="R86" i="2"/>
  <c r="R92" i="2"/>
  <c r="R51" i="2"/>
  <c r="R54" i="2"/>
  <c r="R77" i="2"/>
  <c r="R52" i="2"/>
  <c r="R75" i="2"/>
  <c r="R122" i="2"/>
  <c r="R113" i="2"/>
  <c r="R55" i="2"/>
  <c r="R29" i="2"/>
  <c r="R82" i="2"/>
  <c r="R93" i="2"/>
  <c r="R16" i="2"/>
  <c r="R35" i="2"/>
  <c r="R27" i="2"/>
  <c r="R120" i="2"/>
  <c r="R26" i="2"/>
  <c r="R46" i="2"/>
  <c r="R91" i="2"/>
  <c r="R11" i="2"/>
  <c r="R108" i="2"/>
  <c r="R68" i="2"/>
  <c r="R116" i="2"/>
  <c r="R115" i="2"/>
  <c r="R44" i="2"/>
  <c r="R21" i="2"/>
  <c r="R118" i="2"/>
  <c r="R74" i="2"/>
  <c r="R117" i="2"/>
  <c r="R19" i="2"/>
  <c r="R121" i="2"/>
  <c r="R84" i="2"/>
  <c r="R95" i="2"/>
  <c r="R83" i="2"/>
  <c r="R24" i="2"/>
  <c r="R97" i="2"/>
  <c r="R87" i="2"/>
  <c r="R96" i="2"/>
  <c r="R33" i="2"/>
  <c r="R3" i="2"/>
  <c r="R32" i="2"/>
  <c r="R15" i="2"/>
  <c r="R119" i="2"/>
  <c r="R28" i="2"/>
  <c r="R2" i="2"/>
  <c r="R23" i="2"/>
  <c r="R45" i="2"/>
  <c r="R25" i="2"/>
  <c r="R14" i="2"/>
  <c r="K60" i="2"/>
  <c r="I60" i="2"/>
  <c r="K78" i="2"/>
  <c r="I78" i="2"/>
  <c r="K61" i="2"/>
  <c r="I61" i="2"/>
  <c r="K59" i="2"/>
  <c r="I59" i="2"/>
  <c r="K58" i="2"/>
  <c r="I58" i="2"/>
  <c r="I81" i="2"/>
  <c r="K81" i="2"/>
  <c r="K66" i="2"/>
  <c r="I66" i="2"/>
  <c r="K62" i="2"/>
  <c r="I62" i="2"/>
  <c r="I65" i="2"/>
  <c r="K65" i="2"/>
  <c r="K63" i="2"/>
  <c r="I63" i="2"/>
  <c r="I64" i="2"/>
  <c r="K64" i="2"/>
  <c r="K76" i="2"/>
  <c r="I76" i="2"/>
  <c r="K67" i="2"/>
  <c r="I67" i="2"/>
  <c r="R5" i="6" l="1"/>
  <c r="R7" i="7"/>
  <c r="G8" i="7"/>
  <c r="I8" i="7" s="1"/>
  <c r="H9" i="7"/>
  <c r="J9" i="7" s="1"/>
  <c r="A12" i="7"/>
  <c r="B11" i="7"/>
  <c r="D9" i="7"/>
  <c r="E9" i="7" s="1"/>
  <c r="M9" i="7" s="1"/>
  <c r="C10" i="7"/>
  <c r="F10" i="7" s="1"/>
  <c r="N10" i="7" s="1"/>
  <c r="D7" i="6"/>
  <c r="E7" i="6" s="1"/>
  <c r="C8" i="6"/>
  <c r="F8" i="6" s="1"/>
  <c r="G6" i="6"/>
  <c r="I6" i="6" s="1"/>
  <c r="M6" i="6"/>
  <c r="A10" i="6"/>
  <c r="B9" i="6"/>
  <c r="N7" i="6"/>
  <c r="H7" i="6"/>
  <c r="J7" i="6" s="1"/>
  <c r="R61" i="2"/>
  <c r="R76" i="2"/>
  <c r="R64" i="2"/>
  <c r="R58" i="2"/>
  <c r="R78" i="2"/>
  <c r="R63" i="2"/>
  <c r="R62" i="2"/>
  <c r="R60" i="2"/>
  <c r="R67" i="2"/>
  <c r="R81" i="2"/>
  <c r="R59" i="2"/>
  <c r="R65" i="2"/>
  <c r="R66" i="2"/>
  <c r="R6" i="6" l="1"/>
  <c r="H10" i="7"/>
  <c r="J10" i="7" s="1"/>
  <c r="C11" i="7"/>
  <c r="F11" i="7" s="1"/>
  <c r="N11" i="7" s="1"/>
  <c r="G9" i="7"/>
  <c r="I9" i="7" s="1"/>
  <c r="B12" i="7"/>
  <c r="A13" i="7"/>
  <c r="D10" i="7"/>
  <c r="E10" i="7" s="1"/>
  <c r="M10" i="7" s="1"/>
  <c r="R8" i="7"/>
  <c r="B10" i="6"/>
  <c r="A11" i="6"/>
  <c r="D8" i="6"/>
  <c r="E8" i="6" s="1"/>
  <c r="C9" i="6"/>
  <c r="F9" i="6" s="1"/>
  <c r="H8" i="6"/>
  <c r="J8" i="6" s="1"/>
  <c r="N8" i="6"/>
  <c r="M7" i="6"/>
  <c r="G7" i="6"/>
  <c r="I7" i="6" s="1"/>
  <c r="R7" i="6" l="1"/>
  <c r="R9" i="7"/>
  <c r="G10" i="7"/>
  <c r="I10" i="7" s="1"/>
  <c r="B13" i="7"/>
  <c r="A14" i="7"/>
  <c r="C12" i="7"/>
  <c r="F12" i="7" s="1"/>
  <c r="N12" i="7" s="1"/>
  <c r="H11" i="7"/>
  <c r="J11" i="7" s="1"/>
  <c r="D11" i="7"/>
  <c r="E11" i="7" s="1"/>
  <c r="M11" i="7" s="1"/>
  <c r="M8" i="6"/>
  <c r="G8" i="6"/>
  <c r="I8" i="6" s="1"/>
  <c r="H9" i="6"/>
  <c r="J9" i="6" s="1"/>
  <c r="N9" i="6"/>
  <c r="D9" i="6"/>
  <c r="E9" i="6" s="1"/>
  <c r="A12" i="6"/>
  <c r="B11" i="6"/>
  <c r="C10" i="6"/>
  <c r="F10" i="6" s="1"/>
  <c r="D12" i="7" l="1"/>
  <c r="E12" i="7" s="1"/>
  <c r="M12" i="7" s="1"/>
  <c r="R8" i="6"/>
  <c r="R10" i="7"/>
  <c r="G11" i="7"/>
  <c r="I11" i="7" s="1"/>
  <c r="G12" i="7"/>
  <c r="I12" i="7" s="1"/>
  <c r="H12" i="7"/>
  <c r="J12" i="7" s="1"/>
  <c r="B14" i="7"/>
  <c r="A15" i="7"/>
  <c r="C13" i="7"/>
  <c r="F13" i="7" s="1"/>
  <c r="N13" i="7" s="1"/>
  <c r="C11" i="6"/>
  <c r="F11" i="6" s="1"/>
  <c r="D10" i="6"/>
  <c r="E10" i="6" s="1"/>
  <c r="A13" i="6"/>
  <c r="B12" i="6"/>
  <c r="N10" i="6"/>
  <c r="H10" i="6"/>
  <c r="J10" i="6" s="1"/>
  <c r="M9" i="6"/>
  <c r="G9" i="6"/>
  <c r="I9" i="6" s="1"/>
  <c r="D13" i="7" l="1"/>
  <c r="E13" i="7" s="1"/>
  <c r="M13" i="7" s="1"/>
  <c r="R9" i="6"/>
  <c r="R11" i="7"/>
  <c r="R12" i="7"/>
  <c r="G13" i="7"/>
  <c r="I13" i="7" s="1"/>
  <c r="A16" i="7"/>
  <c r="B15" i="7"/>
  <c r="C14" i="7"/>
  <c r="F14" i="7" s="1"/>
  <c r="N14" i="7" s="1"/>
  <c r="H13" i="7"/>
  <c r="J13" i="7" s="1"/>
  <c r="M10" i="6"/>
  <c r="G10" i="6"/>
  <c r="I10" i="6" s="1"/>
  <c r="A14" i="6"/>
  <c r="B13" i="6"/>
  <c r="C12" i="6"/>
  <c r="F12" i="6" s="1"/>
  <c r="H11" i="6"/>
  <c r="J11" i="6" s="1"/>
  <c r="N11" i="6"/>
  <c r="D11" i="6"/>
  <c r="E11" i="6" s="1"/>
  <c r="R10" i="6" l="1"/>
  <c r="R13" i="7"/>
  <c r="D14" i="7"/>
  <c r="E14" i="7" s="1"/>
  <c r="M14" i="7" s="1"/>
  <c r="A17" i="7"/>
  <c r="B16" i="7"/>
  <c r="H14" i="7"/>
  <c r="J14" i="7" s="1"/>
  <c r="C15" i="7"/>
  <c r="F15" i="7" s="1"/>
  <c r="N15" i="7" s="1"/>
  <c r="G11" i="6"/>
  <c r="I11" i="6" s="1"/>
  <c r="M11" i="6"/>
  <c r="H12" i="6"/>
  <c r="J12" i="6" s="1"/>
  <c r="N12" i="6"/>
  <c r="D12" i="6"/>
  <c r="E12" i="6" s="1"/>
  <c r="C13" i="6"/>
  <c r="F13" i="6" s="1"/>
  <c r="B14" i="6"/>
  <c r="A15" i="6"/>
  <c r="D15" i="7" l="1"/>
  <c r="E15" i="7" s="1"/>
  <c r="M15" i="7" s="1"/>
  <c r="G14" i="7"/>
  <c r="I14" i="7" s="1"/>
  <c r="G15" i="7"/>
  <c r="I15" i="7" s="1"/>
  <c r="H15" i="7"/>
  <c r="J15" i="7" s="1"/>
  <c r="C16" i="7"/>
  <c r="F16" i="7" s="1"/>
  <c r="N16" i="7" s="1"/>
  <c r="B17" i="7"/>
  <c r="A18" i="7"/>
  <c r="R11" i="6"/>
  <c r="C14" i="6"/>
  <c r="F14" i="6" s="1"/>
  <c r="D13" i="6"/>
  <c r="E13" i="6" s="1"/>
  <c r="A16" i="6"/>
  <c r="B15" i="6"/>
  <c r="M12" i="6"/>
  <c r="G12" i="6"/>
  <c r="I12" i="6" s="1"/>
  <c r="H13" i="6"/>
  <c r="J13" i="6" s="1"/>
  <c r="N13" i="6"/>
  <c r="R12" i="6" l="1"/>
  <c r="R15" i="7"/>
  <c r="H16" i="7"/>
  <c r="J16" i="7" s="1"/>
  <c r="D16" i="7"/>
  <c r="E16" i="7" s="1"/>
  <c r="M16" i="7" s="1"/>
  <c r="C17" i="7"/>
  <c r="F17" i="7" s="1"/>
  <c r="N17" i="7" s="1"/>
  <c r="B18" i="7"/>
  <c r="A19" i="7"/>
  <c r="R14" i="7"/>
  <c r="C15" i="6"/>
  <c r="F15" i="6" s="1"/>
  <c r="M13" i="6"/>
  <c r="G13" i="6"/>
  <c r="I13" i="6" s="1"/>
  <c r="A17" i="6"/>
  <c r="B16" i="6"/>
  <c r="N14" i="6"/>
  <c r="H14" i="6"/>
  <c r="J14" i="6" s="1"/>
  <c r="D14" i="6"/>
  <c r="E14" i="6" s="1"/>
  <c r="D17" i="7" l="1"/>
  <c r="E17" i="7" s="1"/>
  <c r="M17" i="7" s="1"/>
  <c r="R13" i="6"/>
  <c r="A20" i="7"/>
  <c r="B19" i="7"/>
  <c r="H17" i="7"/>
  <c r="J17" i="7" s="1"/>
  <c r="G17" i="7"/>
  <c r="I17" i="7" s="1"/>
  <c r="C18" i="7"/>
  <c r="F18" i="7" s="1"/>
  <c r="N18" i="7" s="1"/>
  <c r="G16" i="7"/>
  <c r="I16" i="7" s="1"/>
  <c r="C16" i="6"/>
  <c r="F16" i="6" s="1"/>
  <c r="M14" i="6"/>
  <c r="G14" i="6"/>
  <c r="I14" i="6" s="1"/>
  <c r="A18" i="6"/>
  <c r="B17" i="6"/>
  <c r="N15" i="6"/>
  <c r="H15" i="6"/>
  <c r="J15" i="6" s="1"/>
  <c r="D15" i="6"/>
  <c r="E15" i="6" s="1"/>
  <c r="R14" i="6" l="1"/>
  <c r="R17" i="7"/>
  <c r="R16" i="7"/>
  <c r="H18" i="7"/>
  <c r="J18" i="7" s="1"/>
  <c r="C19" i="7"/>
  <c r="F19" i="7" s="1"/>
  <c r="N19" i="7" s="1"/>
  <c r="D18" i="7"/>
  <c r="E18" i="7" s="1"/>
  <c r="M18" i="7" s="1"/>
  <c r="A21" i="7"/>
  <c r="B20" i="7"/>
  <c r="G15" i="6"/>
  <c r="I15" i="6" s="1"/>
  <c r="M15" i="6"/>
  <c r="C17" i="6"/>
  <c r="F17" i="6" s="1"/>
  <c r="A19" i="6"/>
  <c r="B18" i="6"/>
  <c r="H16" i="6"/>
  <c r="J16" i="6" s="1"/>
  <c r="N16" i="6"/>
  <c r="D16" i="6"/>
  <c r="E16" i="6" s="1"/>
  <c r="D19" i="7" l="1"/>
  <c r="E19" i="7" s="1"/>
  <c r="M19" i="7" s="1"/>
  <c r="G18" i="7"/>
  <c r="I18" i="7" s="1"/>
  <c r="C20" i="7"/>
  <c r="F20" i="7" s="1"/>
  <c r="N20" i="7" s="1"/>
  <c r="B21" i="7"/>
  <c r="A22" i="7"/>
  <c r="G19" i="7"/>
  <c r="I19" i="7" s="1"/>
  <c r="H19" i="7"/>
  <c r="J19" i="7" s="1"/>
  <c r="R15" i="6"/>
  <c r="C18" i="6"/>
  <c r="F18" i="6" s="1"/>
  <c r="D17" i="6"/>
  <c r="E17" i="6" s="1"/>
  <c r="G16" i="6"/>
  <c r="I16" i="6" s="1"/>
  <c r="M16" i="6"/>
  <c r="H17" i="6"/>
  <c r="J17" i="6" s="1"/>
  <c r="N17" i="6"/>
  <c r="B19" i="6"/>
  <c r="A20" i="6"/>
  <c r="R19" i="7" l="1"/>
  <c r="R18" i="7"/>
  <c r="A23" i="7"/>
  <c r="B22" i="7"/>
  <c r="C21" i="7"/>
  <c r="F21" i="7" s="1"/>
  <c r="N21" i="7" s="1"/>
  <c r="H20" i="7"/>
  <c r="J20" i="7" s="1"/>
  <c r="D20" i="7"/>
  <c r="E20" i="7" s="1"/>
  <c r="M20" i="7" s="1"/>
  <c r="R16" i="6"/>
  <c r="A21" i="6"/>
  <c r="B20" i="6"/>
  <c r="C19" i="6"/>
  <c r="F19" i="6" s="1"/>
  <c r="G17" i="6"/>
  <c r="I17" i="6" s="1"/>
  <c r="M17" i="6"/>
  <c r="N18" i="6"/>
  <c r="H18" i="6"/>
  <c r="J18" i="6" s="1"/>
  <c r="D18" i="6"/>
  <c r="E18" i="6" s="1"/>
  <c r="D21" i="7" l="1"/>
  <c r="E21" i="7" s="1"/>
  <c r="M21" i="7" s="1"/>
  <c r="R17" i="6"/>
  <c r="B23" i="7"/>
  <c r="A24" i="7"/>
  <c r="G20" i="7"/>
  <c r="I20" i="7" s="1"/>
  <c r="H21" i="7"/>
  <c r="J21" i="7" s="1"/>
  <c r="C22" i="7"/>
  <c r="F22" i="7" s="1"/>
  <c r="N22" i="7" s="1"/>
  <c r="G21" i="7"/>
  <c r="I21" i="7" s="1"/>
  <c r="G18" i="6"/>
  <c r="I18" i="6" s="1"/>
  <c r="M18" i="6"/>
  <c r="N19" i="6"/>
  <c r="H19" i="6"/>
  <c r="J19" i="6" s="1"/>
  <c r="D19" i="6"/>
  <c r="E19" i="6" s="1"/>
  <c r="C20" i="6"/>
  <c r="F20" i="6" s="1"/>
  <c r="B21" i="6"/>
  <c r="A22" i="6"/>
  <c r="R20" i="7" l="1"/>
  <c r="R21" i="7"/>
  <c r="A25" i="7"/>
  <c r="B24" i="7"/>
  <c r="H22" i="7"/>
  <c r="J22" i="7" s="1"/>
  <c r="C23" i="7"/>
  <c r="F23" i="7" s="1"/>
  <c r="N23" i="7" s="1"/>
  <c r="D22" i="7"/>
  <c r="E22" i="7" s="1"/>
  <c r="M22" i="7" s="1"/>
  <c r="R18" i="6"/>
  <c r="A23" i="6"/>
  <c r="B22" i="6"/>
  <c r="H20" i="6"/>
  <c r="J20" i="6" s="1"/>
  <c r="N20" i="6"/>
  <c r="M19" i="6"/>
  <c r="G19" i="6"/>
  <c r="I19" i="6" s="1"/>
  <c r="C21" i="6"/>
  <c r="F21" i="6" s="1"/>
  <c r="D20" i="6"/>
  <c r="E20" i="6" s="1"/>
  <c r="D23" i="7" l="1"/>
  <c r="E23" i="7" s="1"/>
  <c r="M23" i="7" s="1"/>
  <c r="G22" i="7"/>
  <c r="I22" i="7" s="1"/>
  <c r="H23" i="7"/>
  <c r="J23" i="7" s="1"/>
  <c r="C24" i="7"/>
  <c r="F24" i="7" s="1"/>
  <c r="N24" i="7" s="1"/>
  <c r="G23" i="7"/>
  <c r="I23" i="7" s="1"/>
  <c r="B25" i="7"/>
  <c r="A26" i="7"/>
  <c r="R19" i="6"/>
  <c r="M20" i="6"/>
  <c r="G20" i="6"/>
  <c r="I20" i="6" s="1"/>
  <c r="D21" i="6"/>
  <c r="E21" i="6" s="1"/>
  <c r="N21" i="6"/>
  <c r="H21" i="6"/>
  <c r="J21" i="6" s="1"/>
  <c r="C22" i="6"/>
  <c r="F22" i="6" s="1"/>
  <c r="B23" i="6"/>
  <c r="A24" i="6"/>
  <c r="D24" i="7" l="1"/>
  <c r="E24" i="7" s="1"/>
  <c r="M24" i="7" s="1"/>
  <c r="R20" i="6"/>
  <c r="R22" i="7"/>
  <c r="R23" i="7"/>
  <c r="G24" i="7"/>
  <c r="I24" i="7" s="1"/>
  <c r="H24" i="7"/>
  <c r="J24" i="7" s="1"/>
  <c r="A27" i="7"/>
  <c r="B26" i="7"/>
  <c r="C25" i="7"/>
  <c r="F25" i="7" s="1"/>
  <c r="N25" i="7" s="1"/>
  <c r="A25" i="6"/>
  <c r="B24" i="6"/>
  <c r="N22" i="6"/>
  <c r="H22" i="6"/>
  <c r="J22" i="6" s="1"/>
  <c r="D22" i="6"/>
  <c r="E22" i="6" s="1"/>
  <c r="M21" i="6"/>
  <c r="G21" i="6"/>
  <c r="I21" i="6" s="1"/>
  <c r="C23" i="6"/>
  <c r="F23" i="6" s="1"/>
  <c r="R24" i="7" l="1"/>
  <c r="B27" i="7"/>
  <c r="A28" i="7"/>
  <c r="H25" i="7"/>
  <c r="J25" i="7" s="1"/>
  <c r="D25" i="7"/>
  <c r="E25" i="7" s="1"/>
  <c r="M25" i="7" s="1"/>
  <c r="C26" i="7"/>
  <c r="F26" i="7" s="1"/>
  <c r="N26" i="7" s="1"/>
  <c r="R21" i="6"/>
  <c r="D23" i="6"/>
  <c r="E23" i="6" s="1"/>
  <c r="M22" i="6"/>
  <c r="G22" i="6"/>
  <c r="I22" i="6" s="1"/>
  <c r="C24" i="6"/>
  <c r="F24" i="6" s="1"/>
  <c r="H23" i="6"/>
  <c r="J23" i="6" s="1"/>
  <c r="N23" i="6"/>
  <c r="A26" i="6"/>
  <c r="B25" i="6"/>
  <c r="R22" i="6" l="1"/>
  <c r="H26" i="7"/>
  <c r="J26" i="7" s="1"/>
  <c r="G25" i="7"/>
  <c r="I25" i="7" s="1"/>
  <c r="A29" i="7"/>
  <c r="B28" i="7"/>
  <c r="D26" i="7"/>
  <c r="E26" i="7" s="1"/>
  <c r="M26" i="7" s="1"/>
  <c r="C27" i="7"/>
  <c r="F27" i="7" s="1"/>
  <c r="N27" i="7" s="1"/>
  <c r="B26" i="6"/>
  <c r="A27" i="6"/>
  <c r="H24" i="6"/>
  <c r="J24" i="6" s="1"/>
  <c r="N24" i="6"/>
  <c r="D24" i="6"/>
  <c r="E24" i="6" s="1"/>
  <c r="C25" i="6"/>
  <c r="F25" i="6" s="1"/>
  <c r="M23" i="6"/>
  <c r="G23" i="6"/>
  <c r="I23" i="6" s="1"/>
  <c r="R25" i="7" l="1"/>
  <c r="H27" i="7"/>
  <c r="J27" i="7" s="1"/>
  <c r="G26" i="7"/>
  <c r="I26" i="7" s="1"/>
  <c r="C28" i="7"/>
  <c r="F28" i="7" s="1"/>
  <c r="N28" i="7" s="1"/>
  <c r="B29" i="7"/>
  <c r="A30" i="7"/>
  <c r="D27" i="7"/>
  <c r="E27" i="7" s="1"/>
  <c r="M27" i="7" s="1"/>
  <c r="R23" i="6"/>
  <c r="M24" i="6"/>
  <c r="G24" i="6"/>
  <c r="I24" i="6" s="1"/>
  <c r="D25" i="6"/>
  <c r="E25" i="6" s="1"/>
  <c r="A28" i="6"/>
  <c r="B27" i="6"/>
  <c r="H25" i="6"/>
  <c r="J25" i="6" s="1"/>
  <c r="N25" i="6"/>
  <c r="C26" i="6"/>
  <c r="F26" i="6" s="1"/>
  <c r="R24" i="6" l="1"/>
  <c r="R26" i="7"/>
  <c r="A31" i="7"/>
  <c r="B30" i="7"/>
  <c r="H28" i="7"/>
  <c r="J28" i="7" s="1"/>
  <c r="C29" i="7"/>
  <c r="F29" i="7" s="1"/>
  <c r="N29" i="7" s="1"/>
  <c r="D28" i="7"/>
  <c r="E28" i="7" s="1"/>
  <c r="M28" i="7" s="1"/>
  <c r="G27" i="7"/>
  <c r="I27" i="7" s="1"/>
  <c r="H26" i="6"/>
  <c r="J26" i="6" s="1"/>
  <c r="N26" i="6"/>
  <c r="B28" i="6"/>
  <c r="A29" i="6"/>
  <c r="C27" i="6"/>
  <c r="F27" i="6" s="1"/>
  <c r="G25" i="6"/>
  <c r="I25" i="6" s="1"/>
  <c r="M25" i="6"/>
  <c r="D26" i="6"/>
  <c r="E26" i="6" s="1"/>
  <c r="R27" i="7" l="1"/>
  <c r="H29" i="7"/>
  <c r="J29" i="7" s="1"/>
  <c r="G28" i="7"/>
  <c r="I28" i="7" s="1"/>
  <c r="C30" i="7"/>
  <c r="F30" i="7" s="1"/>
  <c r="N30" i="7" s="1"/>
  <c r="D29" i="7"/>
  <c r="E29" i="7" s="1"/>
  <c r="M29" i="7" s="1"/>
  <c r="B31" i="7"/>
  <c r="A32" i="7"/>
  <c r="R25" i="6"/>
  <c r="M26" i="6"/>
  <c r="G26" i="6"/>
  <c r="I26" i="6" s="1"/>
  <c r="D27" i="6"/>
  <c r="E27" i="6" s="1"/>
  <c r="N27" i="6"/>
  <c r="H27" i="6"/>
  <c r="J27" i="6" s="1"/>
  <c r="C28" i="6"/>
  <c r="F28" i="6" s="1"/>
  <c r="A30" i="6"/>
  <c r="B29" i="6"/>
  <c r="R26" i="6" l="1"/>
  <c r="R28" i="7"/>
  <c r="G29" i="7"/>
  <c r="I29" i="7" s="1"/>
  <c r="D30" i="7"/>
  <c r="E30" i="7" s="1"/>
  <c r="M30" i="7" s="1"/>
  <c r="C31" i="7"/>
  <c r="F31" i="7" s="1"/>
  <c r="N31" i="7" s="1"/>
  <c r="H30" i="7"/>
  <c r="J30" i="7" s="1"/>
  <c r="A33" i="7"/>
  <c r="B32" i="7"/>
  <c r="H28" i="6"/>
  <c r="J28" i="6" s="1"/>
  <c r="N28" i="6"/>
  <c r="G27" i="6"/>
  <c r="I27" i="6" s="1"/>
  <c r="M27" i="6"/>
  <c r="C29" i="6"/>
  <c r="F29" i="6" s="1"/>
  <c r="B30" i="6"/>
  <c r="A31" i="6"/>
  <c r="D28" i="6"/>
  <c r="E28" i="6" s="1"/>
  <c r="R29" i="7" l="1"/>
  <c r="B33" i="7"/>
  <c r="A34" i="7"/>
  <c r="D31" i="7"/>
  <c r="E31" i="7" s="1"/>
  <c r="M31" i="7" s="1"/>
  <c r="G30" i="7"/>
  <c r="I30" i="7" s="1"/>
  <c r="H31" i="7"/>
  <c r="J31" i="7" s="1"/>
  <c r="C32" i="7"/>
  <c r="F32" i="7" s="1"/>
  <c r="N32" i="7" s="1"/>
  <c r="R27" i="6"/>
  <c r="C30" i="6"/>
  <c r="F30" i="6" s="1"/>
  <c r="G28" i="6"/>
  <c r="I28" i="6" s="1"/>
  <c r="M28" i="6"/>
  <c r="A32" i="6"/>
  <c r="B31" i="6"/>
  <c r="D29" i="6"/>
  <c r="E29" i="6" s="1"/>
  <c r="H29" i="6"/>
  <c r="J29" i="6" s="1"/>
  <c r="N29" i="6"/>
  <c r="R30" i="7" l="1"/>
  <c r="H32" i="7"/>
  <c r="J32" i="7" s="1"/>
  <c r="G31" i="7"/>
  <c r="I31" i="7" s="1"/>
  <c r="A35" i="7"/>
  <c r="B34" i="7"/>
  <c r="D32" i="7"/>
  <c r="E32" i="7" s="1"/>
  <c r="M32" i="7" s="1"/>
  <c r="C33" i="7"/>
  <c r="F33" i="7" s="1"/>
  <c r="N33" i="7" s="1"/>
  <c r="R28" i="6"/>
  <c r="M29" i="6"/>
  <c r="G29" i="6"/>
  <c r="I29" i="6" s="1"/>
  <c r="C31" i="6"/>
  <c r="F31" i="6" s="1"/>
  <c r="A33" i="6"/>
  <c r="B32" i="6"/>
  <c r="N30" i="6"/>
  <c r="H30" i="6"/>
  <c r="J30" i="6" s="1"/>
  <c r="D30" i="6"/>
  <c r="E30" i="6" s="1"/>
  <c r="R29" i="6" l="1"/>
  <c r="D33" i="7"/>
  <c r="E33" i="7" s="1"/>
  <c r="M33" i="7" s="1"/>
  <c r="G32" i="7"/>
  <c r="I32" i="7" s="1"/>
  <c r="C34" i="7"/>
  <c r="F34" i="7" s="1"/>
  <c r="N34" i="7" s="1"/>
  <c r="B35" i="7"/>
  <c r="A36" i="7"/>
  <c r="H33" i="7"/>
  <c r="J33" i="7" s="1"/>
  <c r="R31" i="7"/>
  <c r="M30" i="6"/>
  <c r="G30" i="6"/>
  <c r="I30" i="6" s="1"/>
  <c r="C32" i="6"/>
  <c r="F32" i="6" s="1"/>
  <c r="A34" i="6"/>
  <c r="B33" i="6"/>
  <c r="D31" i="6"/>
  <c r="E31" i="6" s="1"/>
  <c r="N31" i="6"/>
  <c r="H31" i="6"/>
  <c r="J31" i="6" s="1"/>
  <c r="D34" i="7" l="1"/>
  <c r="E34" i="7" s="1"/>
  <c r="M34" i="7" s="1"/>
  <c r="R30" i="6"/>
  <c r="R32" i="7"/>
  <c r="C35" i="7"/>
  <c r="F35" i="7" s="1"/>
  <c r="N35" i="7" s="1"/>
  <c r="G33" i="7"/>
  <c r="I33" i="7" s="1"/>
  <c r="A37" i="7"/>
  <c r="B36" i="7"/>
  <c r="H34" i="7"/>
  <c r="J34" i="7" s="1"/>
  <c r="G34" i="7"/>
  <c r="I34" i="7" s="1"/>
  <c r="C33" i="6"/>
  <c r="F33" i="6" s="1"/>
  <c r="A35" i="6"/>
  <c r="B34" i="6"/>
  <c r="G31" i="6"/>
  <c r="I31" i="6" s="1"/>
  <c r="M31" i="6"/>
  <c r="N32" i="6"/>
  <c r="H32" i="6"/>
  <c r="J32" i="6" s="1"/>
  <c r="D32" i="6"/>
  <c r="E32" i="6" s="1"/>
  <c r="D35" i="7" l="1"/>
  <c r="E35" i="7" s="1"/>
  <c r="M35" i="7" s="1"/>
  <c r="R33" i="7"/>
  <c r="R34" i="7"/>
  <c r="C36" i="7"/>
  <c r="F36" i="7" s="1"/>
  <c r="N36" i="7" s="1"/>
  <c r="B37" i="7"/>
  <c r="A38" i="7"/>
  <c r="G35" i="7"/>
  <c r="I35" i="7" s="1"/>
  <c r="H35" i="7"/>
  <c r="J35" i="7" s="1"/>
  <c r="R31" i="6"/>
  <c r="G32" i="6"/>
  <c r="I32" i="6" s="1"/>
  <c r="M32" i="6"/>
  <c r="C34" i="6"/>
  <c r="F34" i="6" s="1"/>
  <c r="B35" i="6"/>
  <c r="A36" i="6"/>
  <c r="H33" i="6"/>
  <c r="J33" i="6" s="1"/>
  <c r="N33" i="6"/>
  <c r="D33" i="6"/>
  <c r="E33" i="6" s="1"/>
  <c r="D36" i="7" l="1"/>
  <c r="E36" i="7" s="1"/>
  <c r="M36" i="7" s="1"/>
  <c r="R35" i="7"/>
  <c r="C37" i="7"/>
  <c r="F37" i="7" s="1"/>
  <c r="N37" i="7" s="1"/>
  <c r="G36" i="7"/>
  <c r="I36" i="7" s="1"/>
  <c r="B38" i="7"/>
  <c r="A39" i="7"/>
  <c r="H36" i="7"/>
  <c r="J36" i="7" s="1"/>
  <c r="R32" i="6"/>
  <c r="M33" i="6"/>
  <c r="G33" i="6"/>
  <c r="I33" i="6" s="1"/>
  <c r="C35" i="6"/>
  <c r="F35" i="6" s="1"/>
  <c r="H34" i="6"/>
  <c r="J34" i="6" s="1"/>
  <c r="N34" i="6"/>
  <c r="D34" i="6"/>
  <c r="E34" i="6" s="1"/>
  <c r="A37" i="6"/>
  <c r="B36" i="6"/>
  <c r="R33" i="6" l="1"/>
  <c r="R36" i="7"/>
  <c r="A40" i="7"/>
  <c r="B39" i="7"/>
  <c r="H37" i="7"/>
  <c r="J37" i="7" s="1"/>
  <c r="C38" i="7"/>
  <c r="F38" i="7" s="1"/>
  <c r="N38" i="7" s="1"/>
  <c r="D37" i="7"/>
  <c r="E37" i="7" s="1"/>
  <c r="M37" i="7" s="1"/>
  <c r="B37" i="6"/>
  <c r="A38" i="6"/>
  <c r="H35" i="6"/>
  <c r="J35" i="6" s="1"/>
  <c r="N35" i="6"/>
  <c r="D35" i="6"/>
  <c r="E35" i="6" s="1"/>
  <c r="C36" i="6"/>
  <c r="F36" i="6" s="1"/>
  <c r="G34" i="6"/>
  <c r="I34" i="6" s="1"/>
  <c r="M34" i="6"/>
  <c r="G37" i="7" l="1"/>
  <c r="I37" i="7" s="1"/>
  <c r="H38" i="7"/>
  <c r="J38" i="7" s="1"/>
  <c r="D38" i="7"/>
  <c r="E38" i="7" s="1"/>
  <c r="M38" i="7" s="1"/>
  <c r="C39" i="7"/>
  <c r="F39" i="7" s="1"/>
  <c r="N39" i="7" s="1"/>
  <c r="B40" i="7"/>
  <c r="A41" i="7"/>
  <c r="R34" i="6"/>
  <c r="D36" i="6"/>
  <c r="E36" i="6" s="1"/>
  <c r="M35" i="6"/>
  <c r="G35" i="6"/>
  <c r="I35" i="6" s="1"/>
  <c r="H36" i="6"/>
  <c r="J36" i="6" s="1"/>
  <c r="N36" i="6"/>
  <c r="A39" i="6"/>
  <c r="B38" i="6"/>
  <c r="C37" i="6"/>
  <c r="F37" i="6" s="1"/>
  <c r="R37" i="7" l="1"/>
  <c r="C40" i="7"/>
  <c r="F40" i="7" s="1"/>
  <c r="N40" i="7" s="1"/>
  <c r="H39" i="7"/>
  <c r="J39" i="7" s="1"/>
  <c r="D39" i="7"/>
  <c r="E39" i="7" s="1"/>
  <c r="M39" i="7" s="1"/>
  <c r="G38" i="7"/>
  <c r="I38" i="7" s="1"/>
  <c r="A42" i="7"/>
  <c r="B41" i="7"/>
  <c r="R35" i="6"/>
  <c r="D37" i="6"/>
  <c r="E37" i="6" s="1"/>
  <c r="N37" i="6"/>
  <c r="H37" i="6"/>
  <c r="J37" i="6" s="1"/>
  <c r="B39" i="6"/>
  <c r="A40" i="6"/>
  <c r="C38" i="6"/>
  <c r="F38" i="6" s="1"/>
  <c r="M36" i="6"/>
  <c r="G36" i="6"/>
  <c r="I36" i="6" s="1"/>
  <c r="D40" i="7" l="1"/>
  <c r="E40" i="7" s="1"/>
  <c r="M40" i="7" s="1"/>
  <c r="R38" i="7"/>
  <c r="H40" i="7"/>
  <c r="J40" i="7" s="1"/>
  <c r="G39" i="7"/>
  <c r="I39" i="7" s="1"/>
  <c r="G40" i="7"/>
  <c r="I40" i="7" s="1"/>
  <c r="C41" i="7"/>
  <c r="F41" i="7" s="1"/>
  <c r="N41" i="7" s="1"/>
  <c r="B42" i="7"/>
  <c r="A43" i="7"/>
  <c r="R36" i="6"/>
  <c r="D38" i="6"/>
  <c r="E38" i="6" s="1"/>
  <c r="H38" i="6"/>
  <c r="J38" i="6" s="1"/>
  <c r="N38" i="6"/>
  <c r="A41" i="6"/>
  <c r="B40" i="6"/>
  <c r="C39" i="6"/>
  <c r="F39" i="6" s="1"/>
  <c r="M37" i="6"/>
  <c r="G37" i="6"/>
  <c r="I37" i="6" s="1"/>
  <c r="D41" i="7" l="1"/>
  <c r="E41" i="7" s="1"/>
  <c r="M41" i="7" s="1"/>
  <c r="C42" i="7"/>
  <c r="F42" i="7" s="1"/>
  <c r="N42" i="7" s="1"/>
  <c r="R40" i="7"/>
  <c r="R39" i="7"/>
  <c r="G41" i="7"/>
  <c r="I41" i="7" s="1"/>
  <c r="H41" i="7"/>
  <c r="J41" i="7" s="1"/>
  <c r="A44" i="7"/>
  <c r="B43" i="7"/>
  <c r="R37" i="6"/>
  <c r="N39" i="6"/>
  <c r="H39" i="6"/>
  <c r="J39" i="6" s="1"/>
  <c r="C40" i="6"/>
  <c r="F40" i="6" s="1"/>
  <c r="D39" i="6"/>
  <c r="E39" i="6" s="1"/>
  <c r="A42" i="6"/>
  <c r="B41" i="6"/>
  <c r="M38" i="6"/>
  <c r="G38" i="6"/>
  <c r="I38" i="6" s="1"/>
  <c r="R41" i="7" l="1"/>
  <c r="C43" i="7"/>
  <c r="F43" i="7" s="1"/>
  <c r="N43" i="7" s="1"/>
  <c r="D42" i="7"/>
  <c r="E42" i="7" s="1"/>
  <c r="M42" i="7" s="1"/>
  <c r="B44" i="7"/>
  <c r="A45" i="7"/>
  <c r="H42" i="7"/>
  <c r="J42" i="7" s="1"/>
  <c r="R38" i="6"/>
  <c r="M39" i="6"/>
  <c r="G39" i="6"/>
  <c r="I39" i="6" s="1"/>
  <c r="H40" i="6"/>
  <c r="J40" i="6" s="1"/>
  <c r="N40" i="6"/>
  <c r="D40" i="6"/>
  <c r="E40" i="6" s="1"/>
  <c r="C41" i="6"/>
  <c r="F41" i="6" s="1"/>
  <c r="B42" i="6"/>
  <c r="A43" i="6"/>
  <c r="R39" i="6" l="1"/>
  <c r="A46" i="7"/>
  <c r="B45" i="7"/>
  <c r="G42" i="7"/>
  <c r="I42" i="7" s="1"/>
  <c r="D43" i="7"/>
  <c r="E43" i="7" s="1"/>
  <c r="M43" i="7" s="1"/>
  <c r="C44" i="7"/>
  <c r="F44" i="7" s="1"/>
  <c r="N44" i="7" s="1"/>
  <c r="H43" i="7"/>
  <c r="J43" i="7" s="1"/>
  <c r="H41" i="6"/>
  <c r="J41" i="6" s="1"/>
  <c r="N41" i="6"/>
  <c r="G40" i="6"/>
  <c r="I40" i="6" s="1"/>
  <c r="M40" i="6"/>
  <c r="A44" i="6"/>
  <c r="B43" i="6"/>
  <c r="D41" i="6"/>
  <c r="E41" i="6" s="1"/>
  <c r="C42" i="6"/>
  <c r="F42" i="6" s="1"/>
  <c r="R42" i="7" l="1"/>
  <c r="D44" i="7"/>
  <c r="E44" i="7" s="1"/>
  <c r="M44" i="7" s="1"/>
  <c r="G43" i="7"/>
  <c r="I43" i="7" s="1"/>
  <c r="C45" i="7"/>
  <c r="F45" i="7" s="1"/>
  <c r="N45" i="7" s="1"/>
  <c r="D45" i="7"/>
  <c r="E45" i="7" s="1"/>
  <c r="M45" i="7" s="1"/>
  <c r="H44" i="7"/>
  <c r="J44" i="7" s="1"/>
  <c r="A47" i="7"/>
  <c r="B46" i="7"/>
  <c r="R40" i="6"/>
  <c r="D42" i="6"/>
  <c r="E42" i="6" s="1"/>
  <c r="C43" i="6"/>
  <c r="F43" i="6" s="1"/>
  <c r="H42" i="6"/>
  <c r="J42" i="6" s="1"/>
  <c r="N42" i="6"/>
  <c r="G41" i="6"/>
  <c r="I41" i="6" s="1"/>
  <c r="M41" i="6"/>
  <c r="B44" i="6"/>
  <c r="A45" i="6"/>
  <c r="R43" i="7" l="1"/>
  <c r="A48" i="7"/>
  <c r="B47" i="7"/>
  <c r="G45" i="7"/>
  <c r="I45" i="7" s="1"/>
  <c r="H45" i="7"/>
  <c r="J45" i="7" s="1"/>
  <c r="C46" i="7"/>
  <c r="F46" i="7" s="1"/>
  <c r="N46" i="7" s="1"/>
  <c r="G44" i="7"/>
  <c r="I44" i="7" s="1"/>
  <c r="R41" i="6"/>
  <c r="A46" i="6"/>
  <c r="B45" i="6"/>
  <c r="C44" i="6"/>
  <c r="F44" i="6" s="1"/>
  <c r="N43" i="6"/>
  <c r="H43" i="6"/>
  <c r="J43" i="6" s="1"/>
  <c r="D43" i="6"/>
  <c r="E43" i="6" s="1"/>
  <c r="M42" i="6"/>
  <c r="G42" i="6"/>
  <c r="I42" i="6" s="1"/>
  <c r="D46" i="7" l="1"/>
  <c r="E46" i="7" s="1"/>
  <c r="M46" i="7" s="1"/>
  <c r="C47" i="7"/>
  <c r="F47" i="7" s="1"/>
  <c r="N47" i="7" s="1"/>
  <c r="H46" i="7"/>
  <c r="J46" i="7" s="1"/>
  <c r="R45" i="7"/>
  <c r="R44" i="7"/>
  <c r="B48" i="7"/>
  <c r="A49" i="7"/>
  <c r="R42" i="6"/>
  <c r="C45" i="6"/>
  <c r="F45" i="6" s="1"/>
  <c r="G43" i="6"/>
  <c r="I43" i="6" s="1"/>
  <c r="M43" i="6"/>
  <c r="N44" i="6"/>
  <c r="H44" i="6"/>
  <c r="J44" i="6" s="1"/>
  <c r="D44" i="6"/>
  <c r="E44" i="6" s="1"/>
  <c r="B46" i="6"/>
  <c r="A47" i="6"/>
  <c r="H47" i="7" l="1"/>
  <c r="J47" i="7" s="1"/>
  <c r="C48" i="7"/>
  <c r="F48" i="7" s="1"/>
  <c r="N48" i="7" s="1"/>
  <c r="D47" i="7"/>
  <c r="E47" i="7" s="1"/>
  <c r="M47" i="7" s="1"/>
  <c r="B49" i="7"/>
  <c r="A50" i="7"/>
  <c r="G46" i="7"/>
  <c r="I46" i="7" s="1"/>
  <c r="R43" i="6"/>
  <c r="B47" i="6"/>
  <c r="A48" i="6"/>
  <c r="C46" i="6"/>
  <c r="F46" i="6" s="1"/>
  <c r="G44" i="6"/>
  <c r="I44" i="6" s="1"/>
  <c r="M44" i="6"/>
  <c r="H45" i="6"/>
  <c r="J45" i="6" s="1"/>
  <c r="N45" i="6"/>
  <c r="D45" i="6"/>
  <c r="E45" i="6" s="1"/>
  <c r="R46" i="7" l="1"/>
  <c r="A51" i="7"/>
  <c r="B50" i="7"/>
  <c r="G47" i="7"/>
  <c r="I47" i="7" s="1"/>
  <c r="D48" i="7"/>
  <c r="E48" i="7" s="1"/>
  <c r="M48" i="7" s="1"/>
  <c r="C49" i="7"/>
  <c r="F49" i="7" s="1"/>
  <c r="N49" i="7" s="1"/>
  <c r="H48" i="7"/>
  <c r="J48" i="7" s="1"/>
  <c r="R44" i="6"/>
  <c r="M45" i="6"/>
  <c r="G45" i="6"/>
  <c r="I45" i="6" s="1"/>
  <c r="N46" i="6"/>
  <c r="H46" i="6"/>
  <c r="J46" i="6" s="1"/>
  <c r="D46" i="6"/>
  <c r="E46" i="6" s="1"/>
  <c r="A49" i="6"/>
  <c r="B48" i="6"/>
  <c r="C47" i="6"/>
  <c r="F47" i="6" s="1"/>
  <c r="R47" i="7" l="1"/>
  <c r="D49" i="7"/>
  <c r="E49" i="7" s="1"/>
  <c r="M49" i="7" s="1"/>
  <c r="G48" i="7"/>
  <c r="I48" i="7" s="1"/>
  <c r="C50" i="7"/>
  <c r="F50" i="7" s="1"/>
  <c r="N50" i="7" s="1"/>
  <c r="A52" i="7"/>
  <c r="B51" i="7"/>
  <c r="H49" i="7"/>
  <c r="J49" i="7" s="1"/>
  <c r="D47" i="6"/>
  <c r="E47" i="6" s="1"/>
  <c r="C48" i="6"/>
  <c r="F48" i="6" s="1"/>
  <c r="M46" i="6"/>
  <c r="G46" i="6"/>
  <c r="I46" i="6" s="1"/>
  <c r="B49" i="6"/>
  <c r="A50" i="6"/>
  <c r="R45" i="6"/>
  <c r="H47" i="6"/>
  <c r="J47" i="6" s="1"/>
  <c r="N47" i="6"/>
  <c r="R48" i="7" l="1"/>
  <c r="D50" i="7"/>
  <c r="E50" i="7" s="1"/>
  <c r="M50" i="7" s="1"/>
  <c r="G49" i="7"/>
  <c r="I49" i="7" s="1"/>
  <c r="C51" i="7"/>
  <c r="F51" i="7" s="1"/>
  <c r="N51" i="7" s="1"/>
  <c r="A53" i="7"/>
  <c r="B52" i="7"/>
  <c r="H50" i="7"/>
  <c r="J50" i="7" s="1"/>
  <c r="R46" i="6"/>
  <c r="A51" i="6"/>
  <c r="B50" i="6"/>
  <c r="C49" i="6"/>
  <c r="F49" i="6" s="1"/>
  <c r="H48" i="6"/>
  <c r="J48" i="6" s="1"/>
  <c r="N48" i="6"/>
  <c r="D48" i="6"/>
  <c r="E48" i="6" s="1"/>
  <c r="G47" i="6"/>
  <c r="I47" i="6" s="1"/>
  <c r="M47" i="6"/>
  <c r="D51" i="7" l="1"/>
  <c r="E51" i="7" s="1"/>
  <c r="M51" i="7" s="1"/>
  <c r="R49" i="7"/>
  <c r="B53" i="7"/>
  <c r="A54" i="7"/>
  <c r="H51" i="7"/>
  <c r="J51" i="7" s="1"/>
  <c r="G50" i="7"/>
  <c r="I50" i="7" s="1"/>
  <c r="C52" i="7"/>
  <c r="F52" i="7" s="1"/>
  <c r="N52" i="7" s="1"/>
  <c r="G51" i="7"/>
  <c r="I51" i="7" s="1"/>
  <c r="R47" i="6"/>
  <c r="M48" i="6"/>
  <c r="G48" i="6"/>
  <c r="I48" i="6" s="1"/>
  <c r="N49" i="6"/>
  <c r="H49" i="6"/>
  <c r="J49" i="6" s="1"/>
  <c r="D49" i="6"/>
  <c r="E49" i="6" s="1"/>
  <c r="C50" i="6"/>
  <c r="F50" i="6" s="1"/>
  <c r="B51" i="6"/>
  <c r="A52" i="6"/>
  <c r="D52" i="7" l="1"/>
  <c r="E52" i="7" s="1"/>
  <c r="M52" i="7" s="1"/>
  <c r="R48" i="6"/>
  <c r="R51" i="7"/>
  <c r="B54" i="7"/>
  <c r="A55" i="7"/>
  <c r="C53" i="7"/>
  <c r="F53" i="7" s="1"/>
  <c r="N53" i="7" s="1"/>
  <c r="H52" i="7"/>
  <c r="J52" i="7" s="1"/>
  <c r="G52" i="7"/>
  <c r="I52" i="7" s="1"/>
  <c r="R50" i="7"/>
  <c r="A53" i="6"/>
  <c r="B52" i="6"/>
  <c r="C51" i="6"/>
  <c r="F51" i="6" s="1"/>
  <c r="D50" i="6"/>
  <c r="E50" i="6" s="1"/>
  <c r="G49" i="6"/>
  <c r="I49" i="6" s="1"/>
  <c r="M49" i="6"/>
  <c r="H50" i="6"/>
  <c r="J50" i="6" s="1"/>
  <c r="N50" i="6"/>
  <c r="A56" i="7" l="1"/>
  <c r="B55" i="7"/>
  <c r="D53" i="7"/>
  <c r="E53" i="7" s="1"/>
  <c r="M53" i="7" s="1"/>
  <c r="C54" i="7"/>
  <c r="F54" i="7" s="1"/>
  <c r="N54" i="7" s="1"/>
  <c r="R52" i="7"/>
  <c r="H53" i="7"/>
  <c r="J53" i="7" s="1"/>
  <c r="R49" i="6"/>
  <c r="H51" i="6"/>
  <c r="J51" i="6" s="1"/>
  <c r="N51" i="6"/>
  <c r="G50" i="6"/>
  <c r="I50" i="6" s="1"/>
  <c r="M50" i="6"/>
  <c r="D51" i="6"/>
  <c r="E51" i="6" s="1"/>
  <c r="C52" i="6"/>
  <c r="F52" i="6" s="1"/>
  <c r="B53" i="6"/>
  <c r="A54" i="6"/>
  <c r="C55" i="7" l="1"/>
  <c r="F55" i="7" s="1"/>
  <c r="N55" i="7" s="1"/>
  <c r="B56" i="7"/>
  <c r="A57" i="7"/>
  <c r="H54" i="7"/>
  <c r="J54" i="7" s="1"/>
  <c r="D54" i="7"/>
  <c r="E54" i="7" s="1"/>
  <c r="M54" i="7" s="1"/>
  <c r="G53" i="7"/>
  <c r="I53" i="7" s="1"/>
  <c r="R50" i="6"/>
  <c r="C53" i="6"/>
  <c r="F53" i="6" s="1"/>
  <c r="H52" i="6"/>
  <c r="J52" i="6" s="1"/>
  <c r="N52" i="6"/>
  <c r="M51" i="6"/>
  <c r="G51" i="6"/>
  <c r="I51" i="6" s="1"/>
  <c r="A55" i="6"/>
  <c r="B54" i="6"/>
  <c r="D52" i="6"/>
  <c r="E52" i="6" s="1"/>
  <c r="G54" i="7" l="1"/>
  <c r="I54" i="7" s="1"/>
  <c r="C56" i="7"/>
  <c r="F56" i="7" s="1"/>
  <c r="N56" i="7" s="1"/>
  <c r="B57" i="7"/>
  <c r="A58" i="7"/>
  <c r="H55" i="7"/>
  <c r="J55" i="7" s="1"/>
  <c r="R53" i="7"/>
  <c r="D55" i="7"/>
  <c r="E55" i="7" s="1"/>
  <c r="M55" i="7" s="1"/>
  <c r="R51" i="6"/>
  <c r="M52" i="6"/>
  <c r="G52" i="6"/>
  <c r="I52" i="6" s="1"/>
  <c r="C54" i="6"/>
  <c r="F54" i="6" s="1"/>
  <c r="B55" i="6"/>
  <c r="A56" i="6"/>
  <c r="N53" i="6"/>
  <c r="H53" i="6"/>
  <c r="J53" i="6" s="1"/>
  <c r="D53" i="6"/>
  <c r="E53" i="6" s="1"/>
  <c r="R54" i="7" l="1"/>
  <c r="R52" i="6"/>
  <c r="G55" i="7"/>
  <c r="I55" i="7" s="1"/>
  <c r="C57" i="7"/>
  <c r="F57" i="7" s="1"/>
  <c r="N57" i="7" s="1"/>
  <c r="D57" i="7"/>
  <c r="E57" i="7" s="1"/>
  <c r="M57" i="7" s="1"/>
  <c r="B58" i="7"/>
  <c r="A59" i="7"/>
  <c r="H56" i="7"/>
  <c r="J56" i="7" s="1"/>
  <c r="D56" i="7"/>
  <c r="E56" i="7" s="1"/>
  <c r="M56" i="7" s="1"/>
  <c r="B56" i="6"/>
  <c r="A57" i="6"/>
  <c r="C55" i="6"/>
  <c r="F55" i="6" s="1"/>
  <c r="M53" i="6"/>
  <c r="G53" i="6"/>
  <c r="I53" i="6" s="1"/>
  <c r="H54" i="6"/>
  <c r="J54" i="6" s="1"/>
  <c r="N54" i="6"/>
  <c r="D54" i="6"/>
  <c r="E54" i="6" s="1"/>
  <c r="R53" i="6" l="1"/>
  <c r="R55" i="7"/>
  <c r="G56" i="7"/>
  <c r="I56" i="7" s="1"/>
  <c r="C58" i="7"/>
  <c r="F58" i="7" s="1"/>
  <c r="N58" i="7" s="1"/>
  <c r="B59" i="7"/>
  <c r="A60" i="7"/>
  <c r="G57" i="7"/>
  <c r="I57" i="7" s="1"/>
  <c r="H57" i="7"/>
  <c r="J57" i="7" s="1"/>
  <c r="G54" i="6"/>
  <c r="I54" i="6" s="1"/>
  <c r="M54" i="6"/>
  <c r="N55" i="6"/>
  <c r="H55" i="6"/>
  <c r="J55" i="6" s="1"/>
  <c r="D55" i="6"/>
  <c r="E55" i="6" s="1"/>
  <c r="A58" i="6"/>
  <c r="B57" i="6"/>
  <c r="C56" i="6"/>
  <c r="F56" i="6" s="1"/>
  <c r="R56" i="7" l="1"/>
  <c r="R57" i="7"/>
  <c r="C59" i="7"/>
  <c r="F59" i="7" s="1"/>
  <c r="N59" i="7" s="1"/>
  <c r="B60" i="7"/>
  <c r="A61" i="7"/>
  <c r="H58" i="7"/>
  <c r="D58" i="7"/>
  <c r="E58" i="7" s="1"/>
  <c r="M58" i="7" s="1"/>
  <c r="R54" i="6"/>
  <c r="D56" i="6"/>
  <c r="E56" i="6" s="1"/>
  <c r="C57" i="6"/>
  <c r="F57" i="6" s="1"/>
  <c r="M55" i="6"/>
  <c r="G55" i="6"/>
  <c r="I55" i="6" s="1"/>
  <c r="N56" i="6"/>
  <c r="H56" i="6"/>
  <c r="J56" i="6" s="1"/>
  <c r="B58" i="6"/>
  <c r="A59" i="6"/>
  <c r="D59" i="7" l="1"/>
  <c r="E59" i="7" s="1"/>
  <c r="M59" i="7" s="1"/>
  <c r="G58" i="7"/>
  <c r="B61" i="7"/>
  <c r="A62" i="7"/>
  <c r="G59" i="7"/>
  <c r="L58" i="7"/>
  <c r="J58" i="7"/>
  <c r="C60" i="7"/>
  <c r="F60" i="7" s="1"/>
  <c r="N60" i="7" s="1"/>
  <c r="H59" i="7"/>
  <c r="R55" i="6"/>
  <c r="A60" i="6"/>
  <c r="B59" i="6"/>
  <c r="C58" i="6"/>
  <c r="F58" i="6" s="1"/>
  <c r="H57" i="6"/>
  <c r="J57" i="6" s="1"/>
  <c r="N57" i="6"/>
  <c r="D57" i="6"/>
  <c r="E57" i="6" s="1"/>
  <c r="M56" i="6"/>
  <c r="G56" i="6"/>
  <c r="I56" i="6" s="1"/>
  <c r="R56" i="6" l="1"/>
  <c r="H60" i="7"/>
  <c r="D60" i="7"/>
  <c r="E60" i="7" s="1"/>
  <c r="M60" i="7" s="1"/>
  <c r="I58" i="7"/>
  <c r="K58" i="7"/>
  <c r="L59" i="7"/>
  <c r="J59" i="7"/>
  <c r="K59" i="7"/>
  <c r="I59" i="7"/>
  <c r="B62" i="7"/>
  <c r="A63" i="7"/>
  <c r="C61" i="7"/>
  <c r="F61" i="7" s="1"/>
  <c r="N61" i="7" s="1"/>
  <c r="M57" i="6"/>
  <c r="G57" i="6"/>
  <c r="I57" i="6" s="1"/>
  <c r="H58" i="6"/>
  <c r="N58" i="6"/>
  <c r="D58" i="6"/>
  <c r="E58" i="6" s="1"/>
  <c r="C59" i="6"/>
  <c r="F59" i="6" s="1"/>
  <c r="B60" i="6"/>
  <c r="A61" i="6"/>
  <c r="R57" i="6" l="1"/>
  <c r="R58" i="7"/>
  <c r="C62" i="7"/>
  <c r="F62" i="7" s="1"/>
  <c r="N62" i="7" s="1"/>
  <c r="R59" i="7"/>
  <c r="J60" i="7"/>
  <c r="L60" i="7"/>
  <c r="H61" i="7"/>
  <c r="D61" i="7"/>
  <c r="E61" i="7" s="1"/>
  <c r="M61" i="7" s="1"/>
  <c r="B63" i="7"/>
  <c r="A64" i="7"/>
  <c r="G60" i="7"/>
  <c r="C60" i="6"/>
  <c r="F60" i="6" s="1"/>
  <c r="N59" i="6"/>
  <c r="H59" i="6"/>
  <c r="A62" i="6"/>
  <c r="B61" i="6"/>
  <c r="D59" i="6"/>
  <c r="E59" i="6" s="1"/>
  <c r="M58" i="6"/>
  <c r="G58" i="6"/>
  <c r="J58" i="6"/>
  <c r="L58" i="6"/>
  <c r="D60" i="6" l="1"/>
  <c r="E60" i="6" s="1"/>
  <c r="C63" i="7"/>
  <c r="F63" i="7" s="1"/>
  <c r="N63" i="7" s="1"/>
  <c r="D62" i="7"/>
  <c r="E62" i="7" s="1"/>
  <c r="M62" i="7" s="1"/>
  <c r="G61" i="7"/>
  <c r="J61" i="7"/>
  <c r="L61" i="7"/>
  <c r="H62" i="7"/>
  <c r="K60" i="7"/>
  <c r="I60" i="7"/>
  <c r="B64" i="7"/>
  <c r="A65" i="7"/>
  <c r="I58" i="6"/>
  <c r="K58" i="6"/>
  <c r="G59" i="6"/>
  <c r="M59" i="6"/>
  <c r="B62" i="6"/>
  <c r="A63" i="6"/>
  <c r="M60" i="6"/>
  <c r="G60" i="6"/>
  <c r="C61" i="6"/>
  <c r="F61" i="6" s="1"/>
  <c r="J59" i="6"/>
  <c r="L59" i="6"/>
  <c r="H60" i="6"/>
  <c r="N60" i="6"/>
  <c r="R60" i="7" l="1"/>
  <c r="C64" i="7"/>
  <c r="F64" i="7" s="1"/>
  <c r="N64" i="7" s="1"/>
  <c r="G62" i="7"/>
  <c r="H63" i="7"/>
  <c r="J62" i="7"/>
  <c r="L62" i="7"/>
  <c r="B65" i="7"/>
  <c r="A66" i="7"/>
  <c r="K61" i="7"/>
  <c r="I61" i="7"/>
  <c r="D63" i="7"/>
  <c r="E63" i="7" s="1"/>
  <c r="M63" i="7" s="1"/>
  <c r="J60" i="6"/>
  <c r="L60" i="6"/>
  <c r="I60" i="6"/>
  <c r="K60" i="6"/>
  <c r="D61" i="6"/>
  <c r="E61" i="6" s="1"/>
  <c r="H61" i="6"/>
  <c r="N61" i="6"/>
  <c r="A64" i="6"/>
  <c r="B63" i="6"/>
  <c r="C62" i="6"/>
  <c r="F62" i="6" s="1"/>
  <c r="I59" i="6"/>
  <c r="K59" i="6"/>
  <c r="R58" i="6"/>
  <c r="R61" i="7" l="1"/>
  <c r="H64" i="7"/>
  <c r="G63" i="7"/>
  <c r="L63" i="7"/>
  <c r="J63" i="7"/>
  <c r="I62" i="7"/>
  <c r="K62" i="7"/>
  <c r="B66" i="7"/>
  <c r="A67" i="7"/>
  <c r="C65" i="7"/>
  <c r="F65" i="7" s="1"/>
  <c r="N65" i="7" s="1"/>
  <c r="D64" i="7"/>
  <c r="E64" i="7" s="1"/>
  <c r="M64" i="7" s="1"/>
  <c r="R59" i="6"/>
  <c r="R60" i="6"/>
  <c r="C63" i="6"/>
  <c r="F63" i="6" s="1"/>
  <c r="D62" i="6"/>
  <c r="E62" i="6" s="1"/>
  <c r="L61" i="6"/>
  <c r="J61" i="6"/>
  <c r="H62" i="6"/>
  <c r="N62" i="6"/>
  <c r="B64" i="6"/>
  <c r="A65" i="6"/>
  <c r="G61" i="6"/>
  <c r="M61" i="6"/>
  <c r="R62" i="7" l="1"/>
  <c r="G64" i="7"/>
  <c r="H65" i="7"/>
  <c r="D65" i="7"/>
  <c r="E65" i="7" s="1"/>
  <c r="M65" i="7" s="1"/>
  <c r="K63" i="7"/>
  <c r="I63" i="7"/>
  <c r="B67" i="7"/>
  <c r="A68" i="7"/>
  <c r="C66" i="7"/>
  <c r="F66" i="7" s="1"/>
  <c r="N66" i="7" s="1"/>
  <c r="J64" i="7"/>
  <c r="L64" i="7"/>
  <c r="I61" i="6"/>
  <c r="K61" i="6"/>
  <c r="C64" i="6"/>
  <c r="F64" i="6" s="1"/>
  <c r="M62" i="6"/>
  <c r="G62" i="6"/>
  <c r="A66" i="6"/>
  <c r="B65" i="6"/>
  <c r="L62" i="6"/>
  <c r="J62" i="6"/>
  <c r="H63" i="6"/>
  <c r="N63" i="6"/>
  <c r="D63" i="6"/>
  <c r="E63" i="6" s="1"/>
  <c r="D64" i="6" l="1"/>
  <c r="E64" i="6" s="1"/>
  <c r="R63" i="7"/>
  <c r="G65" i="7"/>
  <c r="C67" i="7"/>
  <c r="F67" i="7" s="1"/>
  <c r="N67" i="7" s="1"/>
  <c r="H66" i="7"/>
  <c r="K64" i="7"/>
  <c r="I64" i="7"/>
  <c r="L65" i="7"/>
  <c r="J65" i="7"/>
  <c r="D66" i="7"/>
  <c r="E66" i="7" s="1"/>
  <c r="M66" i="7" s="1"/>
  <c r="B68" i="7"/>
  <c r="A69" i="7"/>
  <c r="C65" i="6"/>
  <c r="F65" i="6" s="1"/>
  <c r="G63" i="6"/>
  <c r="M63" i="6"/>
  <c r="B66" i="6"/>
  <c r="A67" i="6"/>
  <c r="M64" i="6"/>
  <c r="G64" i="6"/>
  <c r="J63" i="6"/>
  <c r="L63" i="6"/>
  <c r="I62" i="6"/>
  <c r="K62" i="6"/>
  <c r="H64" i="6"/>
  <c r="N64" i="6"/>
  <c r="R61" i="6"/>
  <c r="R64" i="7" l="1"/>
  <c r="R62" i="6"/>
  <c r="H67" i="7"/>
  <c r="L66" i="7"/>
  <c r="J66" i="7"/>
  <c r="G66" i="7"/>
  <c r="K65" i="7"/>
  <c r="I65" i="7"/>
  <c r="B69" i="7"/>
  <c r="A70" i="7"/>
  <c r="C68" i="7"/>
  <c r="F68" i="7" s="1"/>
  <c r="N68" i="7" s="1"/>
  <c r="D67" i="7"/>
  <c r="E67" i="7" s="1"/>
  <c r="M67" i="7" s="1"/>
  <c r="A68" i="6"/>
  <c r="B67" i="6"/>
  <c r="L64" i="6"/>
  <c r="J64" i="6"/>
  <c r="I63" i="6"/>
  <c r="K63" i="6"/>
  <c r="I64" i="6"/>
  <c r="K64" i="6"/>
  <c r="C66" i="6"/>
  <c r="F66" i="6" s="1"/>
  <c r="N65" i="6"/>
  <c r="H65" i="6"/>
  <c r="D65" i="6"/>
  <c r="E65" i="6" s="1"/>
  <c r="R65" i="7" l="1"/>
  <c r="G67" i="7"/>
  <c r="K66" i="7"/>
  <c r="I66" i="7"/>
  <c r="H68" i="7"/>
  <c r="D68" i="7"/>
  <c r="E68" i="7" s="1"/>
  <c r="M68" i="7" s="1"/>
  <c r="B70" i="7"/>
  <c r="A71" i="7"/>
  <c r="C69" i="7"/>
  <c r="F69" i="7" s="1"/>
  <c r="N69" i="7" s="1"/>
  <c r="L67" i="7"/>
  <c r="J67" i="7"/>
  <c r="H66" i="6"/>
  <c r="N66" i="6"/>
  <c r="L65" i="6"/>
  <c r="J65" i="6"/>
  <c r="D66" i="6"/>
  <c r="E66" i="6" s="1"/>
  <c r="R64" i="6"/>
  <c r="G65" i="6"/>
  <c r="M65" i="6"/>
  <c r="R63" i="6"/>
  <c r="C67" i="6"/>
  <c r="F67" i="6" s="1"/>
  <c r="B68" i="6"/>
  <c r="A69" i="6"/>
  <c r="R66" i="7" l="1"/>
  <c r="J68" i="7"/>
  <c r="L68" i="7"/>
  <c r="C70" i="7"/>
  <c r="F70" i="7" s="1"/>
  <c r="N70" i="7" s="1"/>
  <c r="H69" i="7"/>
  <c r="D69" i="7"/>
  <c r="E69" i="7" s="1"/>
  <c r="M69" i="7" s="1"/>
  <c r="K67" i="7"/>
  <c r="I67" i="7"/>
  <c r="G68" i="7"/>
  <c r="B71" i="7"/>
  <c r="A72" i="7"/>
  <c r="N67" i="6"/>
  <c r="H67" i="6"/>
  <c r="A70" i="6"/>
  <c r="B69" i="6"/>
  <c r="C68" i="6"/>
  <c r="F68" i="6" s="1"/>
  <c r="D67" i="6"/>
  <c r="E67" i="6" s="1"/>
  <c r="K65" i="6"/>
  <c r="I65" i="6"/>
  <c r="M66" i="6"/>
  <c r="G66" i="6"/>
  <c r="L66" i="6"/>
  <c r="J66" i="6"/>
  <c r="L69" i="7" l="1"/>
  <c r="J69" i="7"/>
  <c r="H70" i="7"/>
  <c r="D70" i="7"/>
  <c r="E70" i="7" s="1"/>
  <c r="M70" i="7" s="1"/>
  <c r="C71" i="7"/>
  <c r="F71" i="7" s="1"/>
  <c r="N71" i="7" s="1"/>
  <c r="G69" i="7"/>
  <c r="B72" i="7"/>
  <c r="A73" i="7"/>
  <c r="I68" i="7"/>
  <c r="K68" i="7"/>
  <c r="R67" i="7"/>
  <c r="I66" i="6"/>
  <c r="K66" i="6"/>
  <c r="M67" i="6"/>
  <c r="G67" i="6"/>
  <c r="D68" i="6"/>
  <c r="E68" i="6" s="1"/>
  <c r="B70" i="6"/>
  <c r="A71" i="6"/>
  <c r="R65" i="6"/>
  <c r="H68" i="6"/>
  <c r="N68" i="6"/>
  <c r="C69" i="6"/>
  <c r="F69" i="6" s="1"/>
  <c r="J67" i="6"/>
  <c r="L67" i="6"/>
  <c r="H71" i="7" l="1"/>
  <c r="R68" i="7"/>
  <c r="B73" i="7"/>
  <c r="A74" i="7"/>
  <c r="K69" i="7"/>
  <c r="I69" i="7"/>
  <c r="D71" i="7"/>
  <c r="E71" i="7" s="1"/>
  <c r="M71" i="7" s="1"/>
  <c r="G70" i="7"/>
  <c r="L70" i="7"/>
  <c r="J70" i="7"/>
  <c r="C72" i="7"/>
  <c r="F72" i="7" s="1"/>
  <c r="N72" i="7" s="1"/>
  <c r="L68" i="6"/>
  <c r="J68" i="6"/>
  <c r="C70" i="6"/>
  <c r="F70" i="6" s="1"/>
  <c r="N69" i="6"/>
  <c r="H69" i="6"/>
  <c r="D69" i="6"/>
  <c r="E69" i="6" s="1"/>
  <c r="I67" i="6"/>
  <c r="K67" i="6"/>
  <c r="A72" i="6"/>
  <c r="B71" i="6"/>
  <c r="M68" i="6"/>
  <c r="G68" i="6"/>
  <c r="R66" i="6"/>
  <c r="R69" i="7" l="1"/>
  <c r="D70" i="6"/>
  <c r="E70" i="6" s="1"/>
  <c r="H72" i="7"/>
  <c r="B74" i="7"/>
  <c r="A75" i="7"/>
  <c r="C73" i="7"/>
  <c r="F73" i="7" s="1"/>
  <c r="N73" i="7" s="1"/>
  <c r="L71" i="7"/>
  <c r="J71" i="7"/>
  <c r="G71" i="7"/>
  <c r="D72" i="7"/>
  <c r="E72" i="7" s="1"/>
  <c r="M72" i="7" s="1"/>
  <c r="K70" i="7"/>
  <c r="I70" i="7"/>
  <c r="R67" i="6"/>
  <c r="B72" i="6"/>
  <c r="A73" i="6"/>
  <c r="J69" i="6"/>
  <c r="L69" i="6"/>
  <c r="I68" i="6"/>
  <c r="K68" i="6"/>
  <c r="C71" i="6"/>
  <c r="F71" i="6" s="1"/>
  <c r="M69" i="6"/>
  <c r="G69" i="6"/>
  <c r="M70" i="6"/>
  <c r="G70" i="6"/>
  <c r="H70" i="6"/>
  <c r="N70" i="6"/>
  <c r="R70" i="7" l="1"/>
  <c r="R68" i="6"/>
  <c r="H73" i="7"/>
  <c r="D73" i="7"/>
  <c r="E73" i="7" s="1"/>
  <c r="M73" i="7" s="1"/>
  <c r="C74" i="7"/>
  <c r="F74" i="7" s="1"/>
  <c r="N74" i="7" s="1"/>
  <c r="A76" i="7"/>
  <c r="B75" i="7"/>
  <c r="G72" i="7"/>
  <c r="K71" i="7"/>
  <c r="I71" i="7"/>
  <c r="L72" i="7"/>
  <c r="J72" i="7"/>
  <c r="I69" i="6"/>
  <c r="K69" i="6"/>
  <c r="D71" i="6"/>
  <c r="E71" i="6" s="1"/>
  <c r="L70" i="6"/>
  <c r="J70" i="6"/>
  <c r="N71" i="6"/>
  <c r="H71" i="6"/>
  <c r="I70" i="6"/>
  <c r="K70" i="6"/>
  <c r="A74" i="6"/>
  <c r="B73" i="6"/>
  <c r="C72" i="6"/>
  <c r="F72" i="6" s="1"/>
  <c r="R71" i="7" l="1"/>
  <c r="A77" i="7"/>
  <c r="B76" i="7"/>
  <c r="H74" i="7"/>
  <c r="D74" i="7"/>
  <c r="E74" i="7" s="1"/>
  <c r="M74" i="7" s="1"/>
  <c r="C75" i="7"/>
  <c r="F75" i="7" s="1"/>
  <c r="N75" i="7" s="1"/>
  <c r="G73" i="7"/>
  <c r="K72" i="7"/>
  <c r="I72" i="7"/>
  <c r="L73" i="7"/>
  <c r="J73" i="7"/>
  <c r="B74" i="6"/>
  <c r="A75" i="6"/>
  <c r="M71" i="6"/>
  <c r="G71" i="6"/>
  <c r="C73" i="6"/>
  <c r="F73" i="6" s="1"/>
  <c r="L71" i="6"/>
  <c r="J71" i="6"/>
  <c r="H72" i="6"/>
  <c r="N72" i="6"/>
  <c r="D72" i="6"/>
  <c r="E72" i="6" s="1"/>
  <c r="R70" i="6"/>
  <c r="R69" i="6"/>
  <c r="R72" i="7" l="1"/>
  <c r="D75" i="7"/>
  <c r="E75" i="7" s="1"/>
  <c r="M75" i="7" s="1"/>
  <c r="L74" i="7"/>
  <c r="J74" i="7"/>
  <c r="C76" i="7"/>
  <c r="F76" i="7" s="1"/>
  <c r="N76" i="7" s="1"/>
  <c r="H75" i="7"/>
  <c r="G74" i="7"/>
  <c r="K73" i="7"/>
  <c r="I73" i="7"/>
  <c r="A78" i="7"/>
  <c r="B77" i="7"/>
  <c r="M72" i="6"/>
  <c r="G72" i="6"/>
  <c r="N73" i="6"/>
  <c r="H73" i="6"/>
  <c r="D73" i="6"/>
  <c r="E73" i="6" s="1"/>
  <c r="A76" i="6"/>
  <c r="B75" i="6"/>
  <c r="L72" i="6"/>
  <c r="J72" i="6"/>
  <c r="K71" i="6"/>
  <c r="I71" i="6"/>
  <c r="C74" i="6"/>
  <c r="F74" i="6" s="1"/>
  <c r="R73" i="7" l="1"/>
  <c r="R71" i="6"/>
  <c r="C77" i="7"/>
  <c r="F77" i="7" s="1"/>
  <c r="N77" i="7" s="1"/>
  <c r="J75" i="7"/>
  <c r="L75" i="7"/>
  <c r="H76" i="7"/>
  <c r="A79" i="7"/>
  <c r="B78" i="7"/>
  <c r="D76" i="7"/>
  <c r="E76" i="7" s="1"/>
  <c r="M76" i="7" s="1"/>
  <c r="K74" i="7"/>
  <c r="I74" i="7"/>
  <c r="G75" i="7"/>
  <c r="D74" i="6"/>
  <c r="E74" i="6" s="1"/>
  <c r="C75" i="6"/>
  <c r="F75" i="6" s="1"/>
  <c r="M73" i="6"/>
  <c r="G73" i="6"/>
  <c r="H74" i="6"/>
  <c r="N74" i="6"/>
  <c r="B76" i="6"/>
  <c r="A77" i="6"/>
  <c r="J73" i="6"/>
  <c r="L73" i="6"/>
  <c r="I72" i="6"/>
  <c r="K72" i="6"/>
  <c r="D77" i="7" l="1"/>
  <c r="E77" i="7" s="1"/>
  <c r="M77" i="7" s="1"/>
  <c r="R74" i="7"/>
  <c r="G77" i="7"/>
  <c r="C78" i="7"/>
  <c r="F78" i="7" s="1"/>
  <c r="N78" i="7" s="1"/>
  <c r="L76" i="7"/>
  <c r="J76" i="7"/>
  <c r="G76" i="7"/>
  <c r="A80" i="7"/>
  <c r="B79" i="7"/>
  <c r="I75" i="7"/>
  <c r="K75" i="7"/>
  <c r="H77" i="7"/>
  <c r="R72" i="6"/>
  <c r="L74" i="6"/>
  <c r="J74" i="6"/>
  <c r="A78" i="6"/>
  <c r="B77" i="6"/>
  <c r="K73" i="6"/>
  <c r="I73" i="6"/>
  <c r="C76" i="6"/>
  <c r="F76" i="6" s="1"/>
  <c r="N75" i="6"/>
  <c r="H75" i="6"/>
  <c r="D75" i="6"/>
  <c r="E75" i="6" s="1"/>
  <c r="M74" i="6"/>
  <c r="G74" i="6"/>
  <c r="R73" i="6" l="1"/>
  <c r="A81" i="7"/>
  <c r="B80" i="7"/>
  <c r="H78" i="7"/>
  <c r="K76" i="7"/>
  <c r="I76" i="7"/>
  <c r="J77" i="7"/>
  <c r="L77" i="7"/>
  <c r="R75" i="7"/>
  <c r="D78" i="7"/>
  <c r="E78" i="7" s="1"/>
  <c r="M78" i="7" s="1"/>
  <c r="C79" i="7"/>
  <c r="F79" i="7" s="1"/>
  <c r="N79" i="7" s="1"/>
  <c r="I77" i="7"/>
  <c r="K77" i="7"/>
  <c r="J75" i="6"/>
  <c r="L75" i="6"/>
  <c r="I74" i="6"/>
  <c r="K74" i="6"/>
  <c r="D76" i="6"/>
  <c r="E76" i="6" s="1"/>
  <c r="M75" i="6"/>
  <c r="G75" i="6"/>
  <c r="H76" i="6"/>
  <c r="N76" i="6"/>
  <c r="C77" i="6"/>
  <c r="F77" i="6" s="1"/>
  <c r="B78" i="6"/>
  <c r="A79" i="6"/>
  <c r="R76" i="7" l="1"/>
  <c r="R77" i="7"/>
  <c r="D79" i="7"/>
  <c r="E79" i="7" s="1"/>
  <c r="M79" i="7" s="1"/>
  <c r="H79" i="7"/>
  <c r="L78" i="7"/>
  <c r="J78" i="7"/>
  <c r="G78" i="7"/>
  <c r="C80" i="7"/>
  <c r="F80" i="7" s="1"/>
  <c r="N80" i="7" s="1"/>
  <c r="A82" i="7"/>
  <c r="B81" i="7"/>
  <c r="A80" i="6"/>
  <c r="B79" i="6"/>
  <c r="D77" i="6"/>
  <c r="E77" i="6" s="1"/>
  <c r="M76" i="6"/>
  <c r="G76" i="6"/>
  <c r="N77" i="6"/>
  <c r="H77" i="6"/>
  <c r="K75" i="6"/>
  <c r="I75" i="6"/>
  <c r="C78" i="6"/>
  <c r="F78" i="6" s="1"/>
  <c r="L76" i="6"/>
  <c r="J76" i="6"/>
  <c r="R74" i="6"/>
  <c r="R75" i="6" l="1"/>
  <c r="J79" i="7"/>
  <c r="L79" i="7"/>
  <c r="K78" i="7"/>
  <c r="I78" i="7"/>
  <c r="D80" i="7"/>
  <c r="E80" i="7" s="1"/>
  <c r="M80" i="7" s="1"/>
  <c r="G79" i="7"/>
  <c r="C81" i="7"/>
  <c r="F81" i="7" s="1"/>
  <c r="N81" i="7" s="1"/>
  <c r="A83" i="7"/>
  <c r="B82" i="7"/>
  <c r="H80" i="7"/>
  <c r="D78" i="6"/>
  <c r="E78" i="6" s="1"/>
  <c r="J77" i="6"/>
  <c r="L77" i="6"/>
  <c r="H78" i="6"/>
  <c r="N78" i="6"/>
  <c r="I76" i="6"/>
  <c r="K76" i="6"/>
  <c r="M77" i="6"/>
  <c r="G77" i="6"/>
  <c r="C79" i="6"/>
  <c r="F79" i="6" s="1"/>
  <c r="B80" i="6"/>
  <c r="A81" i="6"/>
  <c r="R78" i="7" l="1"/>
  <c r="G80" i="7"/>
  <c r="H81" i="7"/>
  <c r="K79" i="7"/>
  <c r="I79" i="7"/>
  <c r="D81" i="7"/>
  <c r="E81" i="7" s="1"/>
  <c r="M81" i="7" s="1"/>
  <c r="J80" i="7"/>
  <c r="L80" i="7"/>
  <c r="C82" i="7"/>
  <c r="F82" i="7" s="1"/>
  <c r="N82" i="7" s="1"/>
  <c r="A84" i="7"/>
  <c r="B83" i="7"/>
  <c r="R76" i="6"/>
  <c r="C80" i="6"/>
  <c r="F80" i="6" s="1"/>
  <c r="N79" i="6"/>
  <c r="H79" i="6"/>
  <c r="D79" i="6"/>
  <c r="E79" i="6" s="1"/>
  <c r="A82" i="6"/>
  <c r="B81" i="6"/>
  <c r="I77" i="6"/>
  <c r="K77" i="6"/>
  <c r="L78" i="6"/>
  <c r="J78" i="6"/>
  <c r="M78" i="6"/>
  <c r="G78" i="6"/>
  <c r="R79" i="7" l="1"/>
  <c r="G81" i="7"/>
  <c r="C83" i="7"/>
  <c r="F83" i="7" s="1"/>
  <c r="N83" i="7" s="1"/>
  <c r="A85" i="7"/>
  <c r="B84" i="7"/>
  <c r="L81" i="7"/>
  <c r="J81" i="7"/>
  <c r="H82" i="7"/>
  <c r="D82" i="7"/>
  <c r="E82" i="7" s="1"/>
  <c r="M82" i="7" s="1"/>
  <c r="K80" i="7"/>
  <c r="I80" i="7"/>
  <c r="R77" i="6"/>
  <c r="B82" i="6"/>
  <c r="A83" i="6"/>
  <c r="M79" i="6"/>
  <c r="G79" i="6"/>
  <c r="I78" i="6"/>
  <c r="K78" i="6"/>
  <c r="C81" i="6"/>
  <c r="F81" i="6" s="1"/>
  <c r="L79" i="6"/>
  <c r="J79" i="6"/>
  <c r="H80" i="6"/>
  <c r="N80" i="6"/>
  <c r="D80" i="6"/>
  <c r="E80" i="6" s="1"/>
  <c r="R80" i="7" l="1"/>
  <c r="I81" i="7"/>
  <c r="K81" i="7"/>
  <c r="A86" i="7"/>
  <c r="B85" i="7"/>
  <c r="H83" i="7"/>
  <c r="C84" i="7"/>
  <c r="F84" i="7" s="1"/>
  <c r="N84" i="7" s="1"/>
  <c r="G82" i="7"/>
  <c r="D83" i="7"/>
  <c r="E83" i="7" s="1"/>
  <c r="M83" i="7" s="1"/>
  <c r="L82" i="7"/>
  <c r="J82" i="7"/>
  <c r="L80" i="6"/>
  <c r="J80" i="6"/>
  <c r="H81" i="6"/>
  <c r="N81" i="6"/>
  <c r="D81" i="6"/>
  <c r="E81" i="6" s="1"/>
  <c r="I79" i="6"/>
  <c r="K79" i="6"/>
  <c r="M80" i="6"/>
  <c r="G80" i="6"/>
  <c r="R78" i="6"/>
  <c r="A84" i="6"/>
  <c r="B83" i="6"/>
  <c r="C82" i="6"/>
  <c r="F82" i="6" s="1"/>
  <c r="R81" i="7" l="1"/>
  <c r="D84" i="7"/>
  <c r="E84" i="7" s="1"/>
  <c r="M84" i="7" s="1"/>
  <c r="H84" i="7"/>
  <c r="L84" i="7" s="1"/>
  <c r="C85" i="7"/>
  <c r="F85" i="7" s="1"/>
  <c r="N85" i="7" s="1"/>
  <c r="I82" i="7"/>
  <c r="K82" i="7"/>
  <c r="J83" i="7"/>
  <c r="L83" i="7"/>
  <c r="G83" i="7"/>
  <c r="A87" i="7"/>
  <c r="B86" i="7"/>
  <c r="H82" i="6"/>
  <c r="N82" i="6"/>
  <c r="B84" i="6"/>
  <c r="A85" i="6"/>
  <c r="C83" i="6"/>
  <c r="F83" i="6" s="1"/>
  <c r="R79" i="6"/>
  <c r="D82" i="6"/>
  <c r="E82" i="6" s="1"/>
  <c r="I80" i="6"/>
  <c r="K80" i="6"/>
  <c r="M81" i="6"/>
  <c r="G81" i="6"/>
  <c r="J81" i="6"/>
  <c r="L81" i="6"/>
  <c r="D85" i="7" l="1"/>
  <c r="E85" i="7" s="1"/>
  <c r="M85" i="7" s="1"/>
  <c r="G84" i="7"/>
  <c r="K84" i="7" s="1"/>
  <c r="R82" i="7"/>
  <c r="C86" i="7"/>
  <c r="F86" i="7" s="1"/>
  <c r="N86" i="7" s="1"/>
  <c r="G85" i="7"/>
  <c r="K85" i="7" s="1"/>
  <c r="A88" i="7"/>
  <c r="B87" i="7"/>
  <c r="H85" i="7"/>
  <c r="L85" i="7" s="1"/>
  <c r="I83" i="7"/>
  <c r="K83" i="7"/>
  <c r="R80" i="6"/>
  <c r="M82" i="6"/>
  <c r="G82" i="6"/>
  <c r="D83" i="6"/>
  <c r="E83" i="6" s="1"/>
  <c r="K81" i="6"/>
  <c r="I81" i="6"/>
  <c r="H83" i="6"/>
  <c r="N83" i="6"/>
  <c r="A86" i="6"/>
  <c r="B85" i="6"/>
  <c r="C84" i="6"/>
  <c r="F84" i="6" s="1"/>
  <c r="L82" i="6"/>
  <c r="J82" i="6"/>
  <c r="R81" i="6" l="1"/>
  <c r="R83" i="7"/>
  <c r="C87" i="7"/>
  <c r="F87" i="7" s="1"/>
  <c r="N87" i="7" s="1"/>
  <c r="R85" i="7"/>
  <c r="A89" i="7"/>
  <c r="B88" i="7"/>
  <c r="D86" i="7"/>
  <c r="E86" i="7" s="1"/>
  <c r="M86" i="7" s="1"/>
  <c r="H86" i="7"/>
  <c r="L86" i="7" s="1"/>
  <c r="R84" i="7"/>
  <c r="H84" i="6"/>
  <c r="L84" i="6" s="1"/>
  <c r="N84" i="6"/>
  <c r="D84" i="6"/>
  <c r="E84" i="6" s="1"/>
  <c r="M83" i="6"/>
  <c r="G83" i="6"/>
  <c r="C85" i="6"/>
  <c r="F85" i="6" s="1"/>
  <c r="B86" i="6"/>
  <c r="A87" i="6"/>
  <c r="J83" i="6"/>
  <c r="L83" i="6"/>
  <c r="I82" i="6"/>
  <c r="K82" i="6"/>
  <c r="R82" i="6" l="1"/>
  <c r="C88" i="7"/>
  <c r="F88" i="7" s="1"/>
  <c r="N88" i="7" s="1"/>
  <c r="H87" i="7"/>
  <c r="L87" i="7" s="1"/>
  <c r="G86" i="7"/>
  <c r="K86" i="7" s="1"/>
  <c r="A90" i="7"/>
  <c r="B89" i="7"/>
  <c r="D87" i="7"/>
  <c r="E87" i="7" s="1"/>
  <c r="M87" i="7" s="1"/>
  <c r="C86" i="6"/>
  <c r="F86" i="6" s="1"/>
  <c r="D85" i="6"/>
  <c r="E85" i="6" s="1"/>
  <c r="N85" i="6"/>
  <c r="H85" i="6"/>
  <c r="L85" i="6" s="1"/>
  <c r="A88" i="6"/>
  <c r="B87" i="6"/>
  <c r="I83" i="6"/>
  <c r="K83" i="6"/>
  <c r="G84" i="6"/>
  <c r="K84" i="6" s="1"/>
  <c r="M84" i="6"/>
  <c r="D88" i="7" l="1"/>
  <c r="E88" i="7" s="1"/>
  <c r="M88" i="7" s="1"/>
  <c r="R86" i="7"/>
  <c r="G87" i="7"/>
  <c r="K87" i="7" s="1"/>
  <c r="C89" i="7"/>
  <c r="F89" i="7" s="1"/>
  <c r="N89" i="7" s="1"/>
  <c r="A91" i="7"/>
  <c r="B90" i="7"/>
  <c r="G88" i="7"/>
  <c r="K88" i="7" s="1"/>
  <c r="H88" i="7"/>
  <c r="L88" i="7" s="1"/>
  <c r="R84" i="6"/>
  <c r="C87" i="6"/>
  <c r="F87" i="6" s="1"/>
  <c r="R83" i="6"/>
  <c r="B88" i="6"/>
  <c r="A89" i="6"/>
  <c r="M85" i="6"/>
  <c r="G85" i="6"/>
  <c r="K85" i="6" s="1"/>
  <c r="N86" i="6"/>
  <c r="H86" i="6"/>
  <c r="L86" i="6" s="1"/>
  <c r="D86" i="6"/>
  <c r="E86" i="6" s="1"/>
  <c r="D89" i="7" l="1"/>
  <c r="E89" i="7" s="1"/>
  <c r="M89" i="7" s="1"/>
  <c r="R85" i="6"/>
  <c r="R87" i="7"/>
  <c r="R88" i="7"/>
  <c r="C90" i="7"/>
  <c r="F90" i="7" s="1"/>
  <c r="N90" i="7" s="1"/>
  <c r="A92" i="7"/>
  <c r="B91" i="7"/>
  <c r="G89" i="7"/>
  <c r="K89" i="7" s="1"/>
  <c r="H89" i="7"/>
  <c r="L89" i="7" s="1"/>
  <c r="G86" i="6"/>
  <c r="K86" i="6" s="1"/>
  <c r="M86" i="6"/>
  <c r="B89" i="6"/>
  <c r="A90" i="6"/>
  <c r="C88" i="6"/>
  <c r="F88" i="6" s="1"/>
  <c r="H87" i="6"/>
  <c r="L87" i="6" s="1"/>
  <c r="N87" i="6"/>
  <c r="D87" i="6"/>
  <c r="E87" i="6" s="1"/>
  <c r="D90" i="7" l="1"/>
  <c r="E90" i="7" s="1"/>
  <c r="M90" i="7" s="1"/>
  <c r="R89" i="7"/>
  <c r="C91" i="7"/>
  <c r="F91" i="7" s="1"/>
  <c r="N91" i="7" s="1"/>
  <c r="A93" i="7"/>
  <c r="B92" i="7"/>
  <c r="G90" i="7"/>
  <c r="K90" i="7" s="1"/>
  <c r="H90" i="7"/>
  <c r="L90" i="7" s="1"/>
  <c r="R86" i="6"/>
  <c r="M87" i="6"/>
  <c r="G87" i="6"/>
  <c r="K87" i="6" s="1"/>
  <c r="A91" i="6"/>
  <c r="B90" i="6"/>
  <c r="N88" i="6"/>
  <c r="H88" i="6"/>
  <c r="L88" i="6" s="1"/>
  <c r="D88" i="6"/>
  <c r="E88" i="6" s="1"/>
  <c r="C89" i="6"/>
  <c r="F89" i="6" s="1"/>
  <c r="R87" i="6" l="1"/>
  <c r="R90" i="7"/>
  <c r="C92" i="7"/>
  <c r="F92" i="7" s="1"/>
  <c r="N92" i="7" s="1"/>
  <c r="H91" i="7"/>
  <c r="L91" i="7" s="1"/>
  <c r="A94" i="7"/>
  <c r="B93" i="7"/>
  <c r="D91" i="7"/>
  <c r="E91" i="7" s="1"/>
  <c r="M91" i="7" s="1"/>
  <c r="D89" i="6"/>
  <c r="E89" i="6" s="1"/>
  <c r="M88" i="6"/>
  <c r="G88" i="6"/>
  <c r="K88" i="6" s="1"/>
  <c r="C90" i="6"/>
  <c r="F90" i="6" s="1"/>
  <c r="A92" i="6"/>
  <c r="B91" i="6"/>
  <c r="N89" i="6"/>
  <c r="H89" i="6"/>
  <c r="L89" i="6" s="1"/>
  <c r="D92" i="7" l="1"/>
  <c r="E92" i="7" s="1"/>
  <c r="M92" i="7" s="1"/>
  <c r="R88" i="6"/>
  <c r="C93" i="7"/>
  <c r="F93" i="7" s="1"/>
  <c r="N93" i="7" s="1"/>
  <c r="A95" i="7"/>
  <c r="B94" i="7"/>
  <c r="G92" i="7"/>
  <c r="K92" i="7" s="1"/>
  <c r="G91" i="7"/>
  <c r="K91" i="7" s="1"/>
  <c r="H92" i="7"/>
  <c r="L92" i="7" s="1"/>
  <c r="C91" i="6"/>
  <c r="F91" i="6" s="1"/>
  <c r="A93" i="6"/>
  <c r="B92" i="6"/>
  <c r="H90" i="6"/>
  <c r="L90" i="6" s="1"/>
  <c r="N90" i="6"/>
  <c r="D90" i="6"/>
  <c r="E90" i="6" s="1"/>
  <c r="G89" i="6"/>
  <c r="K89" i="6" s="1"/>
  <c r="M89" i="6"/>
  <c r="R91" i="7" l="1"/>
  <c r="H93" i="7"/>
  <c r="L93" i="7" s="1"/>
  <c r="R92" i="7"/>
  <c r="C94" i="7"/>
  <c r="F94" i="7" s="1"/>
  <c r="N94" i="7" s="1"/>
  <c r="A96" i="7"/>
  <c r="B95" i="7"/>
  <c r="D93" i="7"/>
  <c r="E93" i="7" s="1"/>
  <c r="M93" i="7" s="1"/>
  <c r="R89" i="6"/>
  <c r="G90" i="6"/>
  <c r="K90" i="6" s="1"/>
  <c r="M90" i="6"/>
  <c r="B93" i="6"/>
  <c r="A94" i="6"/>
  <c r="C92" i="6"/>
  <c r="F92" i="6" s="1"/>
  <c r="N91" i="6"/>
  <c r="H91" i="6"/>
  <c r="L91" i="6" s="1"/>
  <c r="D91" i="6"/>
  <c r="E91" i="6" s="1"/>
  <c r="C95" i="7" l="1"/>
  <c r="F95" i="7" s="1"/>
  <c r="N95" i="7" s="1"/>
  <c r="D94" i="7"/>
  <c r="E94" i="7" s="1"/>
  <c r="M94" i="7" s="1"/>
  <c r="H94" i="7"/>
  <c r="L94" i="7" s="1"/>
  <c r="G93" i="7"/>
  <c r="K93" i="7" s="1"/>
  <c r="A97" i="7"/>
  <c r="B96" i="7"/>
  <c r="R90" i="6"/>
  <c r="G91" i="6"/>
  <c r="K91" i="6" s="1"/>
  <c r="M91" i="6"/>
  <c r="A95" i="6"/>
  <c r="B94" i="6"/>
  <c r="D92" i="6"/>
  <c r="E92" i="6" s="1"/>
  <c r="C93" i="6"/>
  <c r="F93" i="6" s="1"/>
  <c r="N92" i="6"/>
  <c r="H92" i="6"/>
  <c r="L92" i="6" s="1"/>
  <c r="R93" i="7" l="1"/>
  <c r="G94" i="7"/>
  <c r="K94" i="7" s="1"/>
  <c r="D95" i="7"/>
  <c r="E95" i="7" s="1"/>
  <c r="M95" i="7" s="1"/>
  <c r="A98" i="7"/>
  <c r="B97" i="7"/>
  <c r="C96" i="7"/>
  <c r="F96" i="7" s="1"/>
  <c r="N96" i="7" s="1"/>
  <c r="H95" i="7"/>
  <c r="L95" i="7" s="1"/>
  <c r="R91" i="6"/>
  <c r="C94" i="6"/>
  <c r="F94" i="6" s="1"/>
  <c r="D93" i="6"/>
  <c r="E93" i="6" s="1"/>
  <c r="G92" i="6"/>
  <c r="K92" i="6" s="1"/>
  <c r="M92" i="6"/>
  <c r="B95" i="6"/>
  <c r="A96" i="6"/>
  <c r="H93" i="6"/>
  <c r="L93" i="6" s="1"/>
  <c r="N93" i="6"/>
  <c r="R94" i="7" l="1"/>
  <c r="D96" i="7"/>
  <c r="E96" i="7" s="1"/>
  <c r="M96" i="7" s="1"/>
  <c r="G95" i="7"/>
  <c r="K95" i="7" s="1"/>
  <c r="H96" i="7"/>
  <c r="L96" i="7" s="1"/>
  <c r="C97" i="7"/>
  <c r="F97" i="7" s="1"/>
  <c r="N97" i="7" s="1"/>
  <c r="A99" i="7"/>
  <c r="B98" i="7"/>
  <c r="R92" i="6"/>
  <c r="C95" i="6"/>
  <c r="F95" i="6" s="1"/>
  <c r="A97" i="6"/>
  <c r="B96" i="6"/>
  <c r="M93" i="6"/>
  <c r="G93" i="6"/>
  <c r="K93" i="6" s="1"/>
  <c r="N94" i="6"/>
  <c r="H94" i="6"/>
  <c r="L94" i="6" s="1"/>
  <c r="D94" i="6"/>
  <c r="E94" i="6" s="1"/>
  <c r="R95" i="7" l="1"/>
  <c r="H97" i="7"/>
  <c r="L97" i="7" s="1"/>
  <c r="D97" i="7"/>
  <c r="E97" i="7" s="1"/>
  <c r="M97" i="7" s="1"/>
  <c r="A100" i="7"/>
  <c r="B99" i="7"/>
  <c r="C98" i="7"/>
  <c r="F98" i="7" s="1"/>
  <c r="N98" i="7" s="1"/>
  <c r="G96" i="7"/>
  <c r="K96" i="7" s="1"/>
  <c r="R93" i="6"/>
  <c r="G94" i="6"/>
  <c r="K94" i="6" s="1"/>
  <c r="M94" i="6"/>
  <c r="B97" i="6"/>
  <c r="A98" i="6"/>
  <c r="C96" i="6"/>
  <c r="F96" i="6" s="1"/>
  <c r="N95" i="6"/>
  <c r="H95" i="6"/>
  <c r="L95" i="6" s="1"/>
  <c r="D95" i="6"/>
  <c r="E95" i="6" s="1"/>
  <c r="R96" i="7" l="1"/>
  <c r="D98" i="7"/>
  <c r="E98" i="7" s="1"/>
  <c r="M98" i="7" s="1"/>
  <c r="C99" i="7"/>
  <c r="F99" i="7" s="1"/>
  <c r="N99" i="7" s="1"/>
  <c r="A101" i="7"/>
  <c r="B100" i="7"/>
  <c r="G97" i="7"/>
  <c r="K97" i="7" s="1"/>
  <c r="H98" i="7"/>
  <c r="L98" i="7" s="1"/>
  <c r="R94" i="6"/>
  <c r="M95" i="6"/>
  <c r="G95" i="6"/>
  <c r="K95" i="6" s="1"/>
  <c r="A99" i="6"/>
  <c r="B98" i="6"/>
  <c r="D96" i="6"/>
  <c r="E96" i="6" s="1"/>
  <c r="C97" i="6"/>
  <c r="F97" i="6" s="1"/>
  <c r="H96" i="6"/>
  <c r="L96" i="6" s="1"/>
  <c r="N96" i="6"/>
  <c r="R95" i="6" l="1"/>
  <c r="R97" i="7"/>
  <c r="C100" i="7"/>
  <c r="F100" i="7" s="1"/>
  <c r="N100" i="7" s="1"/>
  <c r="H99" i="7"/>
  <c r="L99" i="7" s="1"/>
  <c r="A102" i="7"/>
  <c r="B101" i="7"/>
  <c r="D99" i="7"/>
  <c r="E99" i="7" s="1"/>
  <c r="M99" i="7" s="1"/>
  <c r="G98" i="7"/>
  <c r="K98" i="7" s="1"/>
  <c r="M96" i="6"/>
  <c r="G96" i="6"/>
  <c r="K96" i="6" s="1"/>
  <c r="N97" i="6"/>
  <c r="H97" i="6"/>
  <c r="L97" i="6" s="1"/>
  <c r="D97" i="6"/>
  <c r="E97" i="6" s="1"/>
  <c r="C98" i="6"/>
  <c r="F98" i="6" s="1"/>
  <c r="A100" i="6"/>
  <c r="B99" i="6"/>
  <c r="R96" i="6" l="1"/>
  <c r="G99" i="7"/>
  <c r="K99" i="7" s="1"/>
  <c r="A103" i="7"/>
  <c r="B102" i="7"/>
  <c r="H100" i="7"/>
  <c r="L100" i="7" s="1"/>
  <c r="C101" i="7"/>
  <c r="F101" i="7" s="1"/>
  <c r="N101" i="7" s="1"/>
  <c r="R98" i="7"/>
  <c r="D100" i="7"/>
  <c r="E100" i="7" s="1"/>
  <c r="M100" i="7" s="1"/>
  <c r="N98" i="6"/>
  <c r="H98" i="6"/>
  <c r="L98" i="6" s="1"/>
  <c r="B100" i="6"/>
  <c r="A101" i="6"/>
  <c r="D98" i="6"/>
  <c r="E98" i="6" s="1"/>
  <c r="G97" i="6"/>
  <c r="K97" i="6" s="1"/>
  <c r="M97" i="6"/>
  <c r="C99" i="6"/>
  <c r="F99" i="6" s="1"/>
  <c r="R99" i="7" l="1"/>
  <c r="D101" i="7"/>
  <c r="E101" i="7" s="1"/>
  <c r="M101" i="7" s="1"/>
  <c r="A104" i="7"/>
  <c r="B103" i="7"/>
  <c r="H101" i="7"/>
  <c r="L101" i="7" s="1"/>
  <c r="G100" i="7"/>
  <c r="K100" i="7" s="1"/>
  <c r="C102" i="7"/>
  <c r="F102" i="7" s="1"/>
  <c r="N102" i="7" s="1"/>
  <c r="R97" i="6"/>
  <c r="H99" i="6"/>
  <c r="L99" i="6" s="1"/>
  <c r="N99" i="6"/>
  <c r="A102" i="6"/>
  <c r="B101" i="6"/>
  <c r="C100" i="6"/>
  <c r="F100" i="6" s="1"/>
  <c r="D99" i="6"/>
  <c r="E99" i="6" s="1"/>
  <c r="M98" i="6"/>
  <c r="G98" i="6"/>
  <c r="K98" i="6" s="1"/>
  <c r="R98" i="6" l="1"/>
  <c r="R100" i="7"/>
  <c r="H102" i="7"/>
  <c r="L102" i="7" s="1"/>
  <c r="C103" i="7"/>
  <c r="F103" i="7" s="1"/>
  <c r="N103" i="7" s="1"/>
  <c r="D103" i="7"/>
  <c r="E103" i="7" s="1"/>
  <c r="M103" i="7" s="1"/>
  <c r="A105" i="7"/>
  <c r="B104" i="7"/>
  <c r="D102" i="7"/>
  <c r="E102" i="7" s="1"/>
  <c r="M102" i="7" s="1"/>
  <c r="G101" i="7"/>
  <c r="K101" i="7" s="1"/>
  <c r="H100" i="6"/>
  <c r="L100" i="6" s="1"/>
  <c r="N100" i="6"/>
  <c r="G99" i="6"/>
  <c r="K99" i="6" s="1"/>
  <c r="M99" i="6"/>
  <c r="C101" i="6"/>
  <c r="F101" i="6" s="1"/>
  <c r="D100" i="6"/>
  <c r="E100" i="6" s="1"/>
  <c r="B102" i="6"/>
  <c r="A103" i="6"/>
  <c r="R101" i="7" l="1"/>
  <c r="C104" i="7"/>
  <c r="F104" i="7" s="1"/>
  <c r="N104" i="7" s="1"/>
  <c r="A106" i="7"/>
  <c r="B105" i="7"/>
  <c r="H103" i="7"/>
  <c r="L103" i="7" s="1"/>
  <c r="G102" i="7"/>
  <c r="K102" i="7" s="1"/>
  <c r="G103" i="7"/>
  <c r="K103" i="7" s="1"/>
  <c r="R99" i="6"/>
  <c r="A104" i="6"/>
  <c r="B103" i="6"/>
  <c r="C102" i="6"/>
  <c r="F102" i="6" s="1"/>
  <c r="G100" i="6"/>
  <c r="K100" i="6" s="1"/>
  <c r="M100" i="6"/>
  <c r="D101" i="6"/>
  <c r="E101" i="6" s="1"/>
  <c r="H101" i="6"/>
  <c r="L101" i="6" s="1"/>
  <c r="N101" i="6"/>
  <c r="R100" i="6" l="1"/>
  <c r="R103" i="7"/>
  <c r="R102" i="7"/>
  <c r="A107" i="7"/>
  <c r="B106" i="7"/>
  <c r="C105" i="7"/>
  <c r="F105" i="7" s="1"/>
  <c r="N105" i="7" s="1"/>
  <c r="H104" i="7"/>
  <c r="L104" i="7" s="1"/>
  <c r="D104" i="7"/>
  <c r="E104" i="7" s="1"/>
  <c r="M104" i="7" s="1"/>
  <c r="D102" i="6"/>
  <c r="E102" i="6" s="1"/>
  <c r="M101" i="6"/>
  <c r="G101" i="6"/>
  <c r="K101" i="6" s="1"/>
  <c r="N102" i="6"/>
  <c r="H102" i="6"/>
  <c r="L102" i="6" s="1"/>
  <c r="C103" i="6"/>
  <c r="F103" i="6" s="1"/>
  <c r="B104" i="6"/>
  <c r="A105" i="6"/>
  <c r="R101" i="6" l="1"/>
  <c r="G104" i="7"/>
  <c r="K104" i="7" s="1"/>
  <c r="D105" i="7"/>
  <c r="E105" i="7" s="1"/>
  <c r="M105" i="7" s="1"/>
  <c r="H105" i="7"/>
  <c r="L105" i="7" s="1"/>
  <c r="C106" i="7"/>
  <c r="F106" i="7" s="1"/>
  <c r="N106" i="7" s="1"/>
  <c r="A108" i="7"/>
  <c r="B107" i="7"/>
  <c r="C104" i="6"/>
  <c r="F104" i="6" s="1"/>
  <c r="N103" i="6"/>
  <c r="H103" i="6"/>
  <c r="L103" i="6" s="1"/>
  <c r="D103" i="6"/>
  <c r="E103" i="6" s="1"/>
  <c r="A106" i="6"/>
  <c r="B105" i="6"/>
  <c r="G102" i="6"/>
  <c r="K102" i="6" s="1"/>
  <c r="M102" i="6"/>
  <c r="D106" i="7" l="1"/>
  <c r="E106" i="7" s="1"/>
  <c r="M106" i="7" s="1"/>
  <c r="A109" i="7"/>
  <c r="B108" i="7"/>
  <c r="H106" i="7"/>
  <c r="L106" i="7" s="1"/>
  <c r="G105" i="7"/>
  <c r="K105" i="7" s="1"/>
  <c r="C107" i="7"/>
  <c r="F107" i="7" s="1"/>
  <c r="N107" i="7" s="1"/>
  <c r="R104" i="7"/>
  <c r="R102" i="6"/>
  <c r="C105" i="6"/>
  <c r="F105" i="6" s="1"/>
  <c r="B106" i="6"/>
  <c r="A107" i="6"/>
  <c r="N104" i="6"/>
  <c r="H104" i="6"/>
  <c r="L104" i="6" s="1"/>
  <c r="M103" i="6"/>
  <c r="G103" i="6"/>
  <c r="K103" i="6" s="1"/>
  <c r="D104" i="6"/>
  <c r="E104" i="6" s="1"/>
  <c r="R103" i="6" l="1"/>
  <c r="R105" i="7"/>
  <c r="C108" i="7"/>
  <c r="F108" i="7" s="1"/>
  <c r="N108" i="7" s="1"/>
  <c r="A110" i="7"/>
  <c r="B109" i="7"/>
  <c r="H107" i="7"/>
  <c r="L107" i="7" s="1"/>
  <c r="D107" i="7"/>
  <c r="E107" i="7" s="1"/>
  <c r="M107" i="7" s="1"/>
  <c r="G106" i="7"/>
  <c r="K106" i="7" s="1"/>
  <c r="M104" i="6"/>
  <c r="G104" i="6"/>
  <c r="K104" i="6" s="1"/>
  <c r="N105" i="6"/>
  <c r="H105" i="6"/>
  <c r="L105" i="6" s="1"/>
  <c r="A108" i="6"/>
  <c r="B107" i="6"/>
  <c r="C106" i="6"/>
  <c r="F106" i="6" s="1"/>
  <c r="D105" i="6"/>
  <c r="E105" i="6" s="1"/>
  <c r="R104" i="6" l="1"/>
  <c r="A111" i="7"/>
  <c r="B110" i="7"/>
  <c r="G107" i="7"/>
  <c r="K107" i="7" s="1"/>
  <c r="C109" i="7"/>
  <c r="F109" i="7" s="1"/>
  <c r="N109" i="7" s="1"/>
  <c r="D109" i="7"/>
  <c r="E109" i="7" s="1"/>
  <c r="M109" i="7" s="1"/>
  <c r="H108" i="7"/>
  <c r="L108" i="7" s="1"/>
  <c r="R106" i="7"/>
  <c r="D108" i="7"/>
  <c r="E108" i="7" s="1"/>
  <c r="M108" i="7" s="1"/>
  <c r="G105" i="6"/>
  <c r="K105" i="6" s="1"/>
  <c r="M105" i="6"/>
  <c r="C107" i="6"/>
  <c r="F107" i="6" s="1"/>
  <c r="A109" i="6"/>
  <c r="B108" i="6"/>
  <c r="N106" i="6"/>
  <c r="H106" i="6"/>
  <c r="L106" i="6" s="1"/>
  <c r="D106" i="6"/>
  <c r="E106" i="6" s="1"/>
  <c r="R107" i="7" l="1"/>
  <c r="C110" i="7"/>
  <c r="F110" i="7" s="1"/>
  <c r="N110" i="7" s="1"/>
  <c r="D110" i="7"/>
  <c r="E110" i="7" s="1"/>
  <c r="M110" i="7" s="1"/>
  <c r="G109" i="7"/>
  <c r="K109" i="7" s="1"/>
  <c r="H109" i="7"/>
  <c r="L109" i="7" s="1"/>
  <c r="G108" i="7"/>
  <c r="K108" i="7" s="1"/>
  <c r="A112" i="7"/>
  <c r="B111" i="7"/>
  <c r="R105" i="6"/>
  <c r="G106" i="6"/>
  <c r="K106" i="6" s="1"/>
  <c r="M106" i="6"/>
  <c r="B109" i="6"/>
  <c r="A110" i="6"/>
  <c r="D107" i="6"/>
  <c r="E107" i="6" s="1"/>
  <c r="C108" i="6"/>
  <c r="F108" i="6" s="1"/>
  <c r="N107" i="6"/>
  <c r="H107" i="6"/>
  <c r="L107" i="6" s="1"/>
  <c r="R108" i="7" l="1"/>
  <c r="R109" i="7"/>
  <c r="C111" i="7"/>
  <c r="F111" i="7" s="1"/>
  <c r="N111" i="7" s="1"/>
  <c r="G110" i="7"/>
  <c r="K110" i="7" s="1"/>
  <c r="A113" i="7"/>
  <c r="B112" i="7"/>
  <c r="H110" i="7"/>
  <c r="L110" i="7" s="1"/>
  <c r="R106" i="6"/>
  <c r="D108" i="6"/>
  <c r="E108" i="6" s="1"/>
  <c r="A111" i="6"/>
  <c r="B110" i="6"/>
  <c r="H108" i="6"/>
  <c r="L108" i="6" s="1"/>
  <c r="N108" i="6"/>
  <c r="G107" i="6"/>
  <c r="K107" i="6" s="1"/>
  <c r="M107" i="6"/>
  <c r="C109" i="6"/>
  <c r="F109" i="6" s="1"/>
  <c r="D111" i="7" l="1"/>
  <c r="E111" i="7" s="1"/>
  <c r="M111" i="7" s="1"/>
  <c r="A114" i="7"/>
  <c r="B113" i="7"/>
  <c r="C112" i="7"/>
  <c r="F112" i="7" s="1"/>
  <c r="N112" i="7" s="1"/>
  <c r="R110" i="7"/>
  <c r="G111" i="7"/>
  <c r="K111" i="7" s="1"/>
  <c r="H111" i="7"/>
  <c r="L111" i="7" s="1"/>
  <c r="R107" i="6"/>
  <c r="H109" i="6"/>
  <c r="L109" i="6" s="1"/>
  <c r="N109" i="6"/>
  <c r="D109" i="6"/>
  <c r="E109" i="6" s="1"/>
  <c r="B111" i="6"/>
  <c r="A112" i="6"/>
  <c r="C110" i="6"/>
  <c r="F110" i="6" s="1"/>
  <c r="G108" i="6"/>
  <c r="K108" i="6" s="1"/>
  <c r="M108" i="6"/>
  <c r="R111" i="7" l="1"/>
  <c r="H112" i="7"/>
  <c r="L112" i="7" s="1"/>
  <c r="D112" i="7"/>
  <c r="E112" i="7" s="1"/>
  <c r="M112" i="7" s="1"/>
  <c r="C113" i="7"/>
  <c r="F113" i="7" s="1"/>
  <c r="N113" i="7" s="1"/>
  <c r="A115" i="7"/>
  <c r="B114" i="7"/>
  <c r="R108" i="6"/>
  <c r="C111" i="6"/>
  <c r="F111" i="6" s="1"/>
  <c r="N110" i="6"/>
  <c r="H110" i="6"/>
  <c r="L110" i="6" s="1"/>
  <c r="A113" i="6"/>
  <c r="B112" i="6"/>
  <c r="M109" i="6"/>
  <c r="G109" i="6"/>
  <c r="K109" i="6" s="1"/>
  <c r="D110" i="6"/>
  <c r="E110" i="6" s="1"/>
  <c r="R109" i="6" l="1"/>
  <c r="C114" i="7"/>
  <c r="F114" i="7" s="1"/>
  <c r="N114" i="7" s="1"/>
  <c r="D113" i="7"/>
  <c r="E113" i="7" s="1"/>
  <c r="M113" i="7" s="1"/>
  <c r="G112" i="7"/>
  <c r="K112" i="7" s="1"/>
  <c r="A116" i="7"/>
  <c r="B115" i="7"/>
  <c r="H113" i="7"/>
  <c r="L113" i="7" s="1"/>
  <c r="G110" i="6"/>
  <c r="K110" i="6" s="1"/>
  <c r="M110" i="6"/>
  <c r="C112" i="6"/>
  <c r="F112" i="6" s="1"/>
  <c r="B113" i="6"/>
  <c r="A114" i="6"/>
  <c r="N111" i="6"/>
  <c r="H111" i="6"/>
  <c r="L111" i="6" s="1"/>
  <c r="D111" i="6"/>
  <c r="E111" i="6" s="1"/>
  <c r="R112" i="7" l="1"/>
  <c r="A117" i="7"/>
  <c r="B116" i="7"/>
  <c r="G113" i="7"/>
  <c r="K113" i="7" s="1"/>
  <c r="D114" i="7"/>
  <c r="E114" i="7" s="1"/>
  <c r="M114" i="7" s="1"/>
  <c r="C115" i="7"/>
  <c r="F115" i="7" s="1"/>
  <c r="N115" i="7" s="1"/>
  <c r="H114" i="7"/>
  <c r="L114" i="7" s="1"/>
  <c r="R110" i="6"/>
  <c r="M111" i="6"/>
  <c r="G111" i="6"/>
  <c r="K111" i="6" s="1"/>
  <c r="C113" i="6"/>
  <c r="F113" i="6" s="1"/>
  <c r="D112" i="6"/>
  <c r="E112" i="6" s="1"/>
  <c r="B114" i="6"/>
  <c r="A115" i="6"/>
  <c r="H112" i="6"/>
  <c r="L112" i="6" s="1"/>
  <c r="N112" i="6"/>
  <c r="D115" i="7" l="1"/>
  <c r="E115" i="7" s="1"/>
  <c r="M115" i="7" s="1"/>
  <c r="R113" i="7"/>
  <c r="R111" i="6"/>
  <c r="G115" i="7"/>
  <c r="K115" i="7" s="1"/>
  <c r="G114" i="7"/>
  <c r="K114" i="7" s="1"/>
  <c r="H115" i="7"/>
  <c r="L115" i="7" s="1"/>
  <c r="C116" i="7"/>
  <c r="F116" i="7" s="1"/>
  <c r="N116" i="7" s="1"/>
  <c r="A118" i="7"/>
  <c r="B117" i="7"/>
  <c r="A116" i="6"/>
  <c r="B115" i="6"/>
  <c r="M112" i="6"/>
  <c r="G112" i="6"/>
  <c r="K112" i="6" s="1"/>
  <c r="C114" i="6"/>
  <c r="F114" i="6" s="1"/>
  <c r="N113" i="6"/>
  <c r="H113" i="6"/>
  <c r="L113" i="6" s="1"/>
  <c r="D113" i="6"/>
  <c r="E113" i="6" s="1"/>
  <c r="R115" i="7" l="1"/>
  <c r="R114" i="7"/>
  <c r="H116" i="7"/>
  <c r="L116" i="7" s="1"/>
  <c r="C117" i="7"/>
  <c r="F117" i="7" s="1"/>
  <c r="N117" i="7" s="1"/>
  <c r="D117" i="7"/>
  <c r="E117" i="7" s="1"/>
  <c r="M117" i="7" s="1"/>
  <c r="D116" i="7"/>
  <c r="E116" i="7" s="1"/>
  <c r="M116" i="7" s="1"/>
  <c r="A119" i="7"/>
  <c r="B118" i="7"/>
  <c r="R112" i="6"/>
  <c r="G113" i="6"/>
  <c r="K113" i="6" s="1"/>
  <c r="M113" i="6"/>
  <c r="N114" i="6"/>
  <c r="H114" i="6"/>
  <c r="L114" i="6" s="1"/>
  <c r="D114" i="6"/>
  <c r="E114" i="6" s="1"/>
  <c r="C115" i="6"/>
  <c r="F115" i="6" s="1"/>
  <c r="B116" i="6"/>
  <c r="A117" i="6"/>
  <c r="C118" i="7" l="1"/>
  <c r="F118" i="7" s="1"/>
  <c r="N118" i="7" s="1"/>
  <c r="A120" i="7"/>
  <c r="B119" i="7"/>
  <c r="G116" i="7"/>
  <c r="K116" i="7" s="1"/>
  <c r="G117" i="7"/>
  <c r="K117" i="7" s="1"/>
  <c r="H117" i="7"/>
  <c r="L117" i="7" s="1"/>
  <c r="R113" i="6"/>
  <c r="H115" i="6"/>
  <c r="L115" i="6" s="1"/>
  <c r="N115" i="6"/>
  <c r="G114" i="6"/>
  <c r="K114" i="6" s="1"/>
  <c r="M114" i="6"/>
  <c r="A118" i="6"/>
  <c r="B117" i="6"/>
  <c r="C116" i="6"/>
  <c r="F116" i="6" s="1"/>
  <c r="D115" i="6"/>
  <c r="E115" i="6" s="1"/>
  <c r="R116" i="7" l="1"/>
  <c r="R117" i="7"/>
  <c r="C119" i="7"/>
  <c r="F119" i="7" s="1"/>
  <c r="N119" i="7" s="1"/>
  <c r="A121" i="7"/>
  <c r="B120" i="7"/>
  <c r="D118" i="7"/>
  <c r="E118" i="7" s="1"/>
  <c r="M118" i="7" s="1"/>
  <c r="H118" i="7"/>
  <c r="L118" i="7" s="1"/>
  <c r="R114" i="6"/>
  <c r="G115" i="6"/>
  <c r="K115" i="6" s="1"/>
  <c r="M115" i="6"/>
  <c r="D116" i="6"/>
  <c r="E116" i="6" s="1"/>
  <c r="B118" i="6"/>
  <c r="A119" i="6"/>
  <c r="H116" i="6"/>
  <c r="L116" i="6" s="1"/>
  <c r="N116" i="6"/>
  <c r="C117" i="6"/>
  <c r="F117" i="6" s="1"/>
  <c r="D119" i="7" l="1"/>
  <c r="E119" i="7" s="1"/>
  <c r="M119" i="7" s="1"/>
  <c r="C120" i="7"/>
  <c r="F120" i="7" s="1"/>
  <c r="N120" i="7" s="1"/>
  <c r="G118" i="7"/>
  <c r="K118" i="7" s="1"/>
  <c r="A122" i="7"/>
  <c r="B122" i="7" s="1"/>
  <c r="B121" i="7"/>
  <c r="G119" i="7"/>
  <c r="K119" i="7" s="1"/>
  <c r="H119" i="7"/>
  <c r="L119" i="7" s="1"/>
  <c r="R115" i="6"/>
  <c r="H117" i="6"/>
  <c r="L117" i="6" s="1"/>
  <c r="N117" i="6"/>
  <c r="D117" i="6"/>
  <c r="E117" i="6" s="1"/>
  <c r="C118" i="6"/>
  <c r="F118" i="6" s="1"/>
  <c r="A120" i="6"/>
  <c r="B119" i="6"/>
  <c r="G116" i="6"/>
  <c r="K116" i="6" s="1"/>
  <c r="M116" i="6"/>
  <c r="R118" i="7" l="1"/>
  <c r="R119" i="7"/>
  <c r="C121" i="7"/>
  <c r="F121" i="7" s="1"/>
  <c r="N121" i="7" s="1"/>
  <c r="D121" i="7"/>
  <c r="E121" i="7" s="1"/>
  <c r="M121" i="7" s="1"/>
  <c r="C122" i="7"/>
  <c r="F122" i="7" s="1"/>
  <c r="N122" i="7" s="1"/>
  <c r="H120" i="7"/>
  <c r="L120" i="7" s="1"/>
  <c r="D120" i="7"/>
  <c r="E120" i="7" s="1"/>
  <c r="M120" i="7" s="1"/>
  <c r="R116" i="6"/>
  <c r="C119" i="6"/>
  <c r="F119" i="6" s="1"/>
  <c r="B120" i="6"/>
  <c r="A121" i="6"/>
  <c r="M117" i="6"/>
  <c r="G117" i="6"/>
  <c r="K117" i="6" s="1"/>
  <c r="N118" i="6"/>
  <c r="H118" i="6"/>
  <c r="L118" i="6" s="1"/>
  <c r="D118" i="6"/>
  <c r="E118" i="6" s="1"/>
  <c r="D122" i="7" l="1"/>
  <c r="E122" i="7" s="1"/>
  <c r="M122" i="7" s="1"/>
  <c r="R117" i="6"/>
  <c r="G120" i="7"/>
  <c r="K120" i="7" s="1"/>
  <c r="G122" i="7"/>
  <c r="K122" i="7" s="1"/>
  <c r="H122" i="7"/>
  <c r="L122" i="7" s="1"/>
  <c r="G121" i="7"/>
  <c r="K121" i="7" s="1"/>
  <c r="H121" i="7"/>
  <c r="L121" i="7" s="1"/>
  <c r="G118" i="6"/>
  <c r="K118" i="6" s="1"/>
  <c r="M118" i="6"/>
  <c r="A122" i="6"/>
  <c r="B122" i="6" s="1"/>
  <c r="B121" i="6"/>
  <c r="C120" i="6"/>
  <c r="F120" i="6" s="1"/>
  <c r="N119" i="6"/>
  <c r="H119" i="6"/>
  <c r="L119" i="6" s="1"/>
  <c r="D119" i="6"/>
  <c r="E119" i="6" s="1"/>
  <c r="R120" i="7" l="1"/>
  <c r="R121" i="7"/>
  <c r="R122" i="7"/>
  <c r="C122" i="6"/>
  <c r="F122" i="6" s="1"/>
  <c r="M119" i="6"/>
  <c r="G119" i="6"/>
  <c r="K119" i="6" s="1"/>
  <c r="N120" i="6"/>
  <c r="H120" i="6"/>
  <c r="L120" i="6" s="1"/>
  <c r="D120" i="6"/>
  <c r="E120" i="6" s="1"/>
  <c r="C121" i="6"/>
  <c r="F121" i="6" s="1"/>
  <c r="R118" i="6"/>
  <c r="R119" i="6" l="1"/>
  <c r="N121" i="6"/>
  <c r="H121" i="6"/>
  <c r="L121" i="6" s="1"/>
  <c r="D121" i="6"/>
  <c r="E121" i="6" s="1"/>
  <c r="M120" i="6"/>
  <c r="G120" i="6"/>
  <c r="K120" i="6" s="1"/>
  <c r="N122" i="6"/>
  <c r="H122" i="6"/>
  <c r="L122" i="6" s="1"/>
  <c r="D122" i="6"/>
  <c r="E122" i="6" s="1"/>
  <c r="R120" i="6" l="1"/>
  <c r="M121" i="6"/>
  <c r="G121" i="6"/>
  <c r="K121" i="6" s="1"/>
  <c r="G122" i="6"/>
  <c r="K122" i="6" s="1"/>
  <c r="M122" i="6"/>
  <c r="R121" i="6" l="1"/>
  <c r="R122" i="6"/>
</calcChain>
</file>

<file path=xl/sharedStrings.xml><?xml version="1.0" encoding="utf-8"?>
<sst xmlns="http://schemas.openxmlformats.org/spreadsheetml/2006/main" count="218" uniqueCount="92">
  <si>
    <t>em_norm_rms</t>
  </si>
  <si>
    <t>m</t>
  </si>
  <si>
    <t>Conventional</t>
  </si>
  <si>
    <t>Ion trap</t>
  </si>
  <si>
    <t>sigma x</t>
  </si>
  <si>
    <t>sigma betagamma</t>
  </si>
  <si>
    <t>m/s</t>
  </si>
  <si>
    <t>c</t>
  </si>
  <si>
    <t>hbar</t>
  </si>
  <si>
    <t>J.s=kg.m^2/s</t>
  </si>
  <si>
    <t>e</t>
  </si>
  <si>
    <t>C</t>
  </si>
  <si>
    <t>k_Boltzmann</t>
  </si>
  <si>
    <t>J/K</t>
  </si>
  <si>
    <t>uDalton</t>
  </si>
  <si>
    <t>kg</t>
  </si>
  <si>
    <t>T</t>
  </si>
  <si>
    <t>K</t>
  </si>
  <si>
    <t>&lt;ke&gt;</t>
  </si>
  <si>
    <t>eV</t>
  </si>
  <si>
    <t>N</t>
  </si>
  <si>
    <t>Ion source bunch numbers</t>
  </si>
  <si>
    <t>Current</t>
  </si>
  <si>
    <t>mA</t>
  </si>
  <si>
    <t>A</t>
  </si>
  <si>
    <t>e/s</t>
  </si>
  <si>
    <t>Bunching frequency</t>
  </si>
  <si>
    <t>MHz</t>
  </si>
  <si>
    <t>e.g. RFQ frequency</t>
  </si>
  <si>
    <t>Hz</t>
  </si>
  <si>
    <t>e/bunch</t>
  </si>
  <si>
    <t>R_min_SC</t>
  </si>
  <si>
    <t>eps0</t>
  </si>
  <si>
    <t>Energy</t>
  </si>
  <si>
    <t>Focus</t>
  </si>
  <si>
    <t>chirp</t>
  </si>
  <si>
    <t>GeV/u</t>
  </si>
  <si>
    <t>ke_implosion</t>
  </si>
  <si>
    <t>q_Ca</t>
  </si>
  <si>
    <t>m_Ca</t>
  </si>
  <si>
    <t>betagamma_implosion</t>
  </si>
  <si>
    <t>gamma_implosion</t>
  </si>
  <si>
    <t>J</t>
  </si>
  <si>
    <t>Density</t>
  </si>
  <si>
    <t>kg/m^3</t>
  </si>
  <si>
    <t>times water</t>
  </si>
  <si>
    <t>nuclear density</t>
  </si>
  <si>
    <t>1GeV/fm^3 as a density</t>
  </si>
  <si>
    <t>0.4GeV/fm^3</t>
  </si>
  <si>
    <t>sigma v.gamma (nonrelativistic)</t>
  </si>
  <si>
    <t>gamma_infty</t>
  </si>
  <si>
    <t>L/bunch</t>
  </si>
  <si>
    <t>N^2/(4pisigma^2)</t>
  </si>
  <si>
    <t>m^-2</t>
  </si>
  <si>
    <t>cm^-2</t>
  </si>
  <si>
    <t>Proton total cross section</t>
  </si>
  <si>
    <t>mbarns</t>
  </si>
  <si>
    <t>cm^2</t>
  </si>
  <si>
    <t>L/ion pair</t>
  </si>
  <si>
    <t>Cross-section available per ion</t>
  </si>
  <si>
    <t>barns</t>
  </si>
  <si>
    <t>Calcium (est.)</t>
  </si>
  <si>
    <t>Uranium (est.)</t>
  </si>
  <si>
    <t>sigma_th</t>
  </si>
  <si>
    <t>gamma_beam</t>
  </si>
  <si>
    <t>q_Ca(bare)</t>
  </si>
  <si>
    <t>beta_beam</t>
  </si>
  <si>
    <t>bg_beam</t>
  </si>
  <si>
    <t>sigma_bg(T)</t>
  </si>
  <si>
    <t>sigma_bg(L)</t>
  </si>
  <si>
    <t>sigma_p/p</t>
  </si>
  <si>
    <t>E_k,in(T) (J)</t>
  </si>
  <si>
    <t>E_k,in(L) (J)</t>
  </si>
  <si>
    <t>r_SC(T) (m)</t>
  </si>
  <si>
    <t>r_SC(L) (m)</t>
  </si>
  <si>
    <t>em_norm,rms</t>
  </si>
  <si>
    <t>r_em(T) (m)</t>
  </si>
  <si>
    <t>r_em(L) (m)</t>
  </si>
  <si>
    <t>Energy (eV/u)</t>
  </si>
  <si>
    <t>Density (kg/m^3)</t>
  </si>
  <si>
    <t>r_SCbare(T) (m)</t>
  </si>
  <si>
    <t>r_SCbare(L) (m)</t>
  </si>
  <si>
    <t>Density (nucl.)</t>
  </si>
  <si>
    <t>~sigma_x</t>
  </si>
  <si>
    <t>r_nucl</t>
  </si>
  <si>
    <t>V_nucl</t>
  </si>
  <si>
    <t>m^3</t>
  </si>
  <si>
    <t>Transverse</t>
  </si>
  <si>
    <t>Longitudinal</t>
  </si>
  <si>
    <t>em_asp</t>
  </si>
  <si>
    <t>r_z (m)</t>
  </si>
  <si>
    <t>r_xy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</si>
</sst>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4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v>Emittance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'rlimitsN=500'!$M$2:$M$122</c:f>
              <c:numCache>
                <c:formatCode>General</c:formatCode>
                <c:ptCount val="121"/>
                <c:pt idx="0">
                  <c:v>9.3979058671455131E-7</c:v>
                </c:pt>
                <c:pt idx="1">
                  <c:v>8.3758923817723515E-7</c:v>
                </c:pt>
                <c:pt idx="2">
                  <c:v>7.4650220754135954E-7</c:v>
                </c:pt>
                <c:pt idx="3">
                  <c:v>6.6532078952413375E-7</c:v>
                </c:pt>
                <c:pt idx="4">
                  <c:v>5.9296777623622455E-7</c:v>
                </c:pt>
                <c:pt idx="5">
                  <c:v>5.2848308514448016E-7</c:v>
                </c:pt>
                <c:pt idx="6">
                  <c:v>4.7101104878168094E-7</c:v>
                </c:pt>
                <c:pt idx="7">
                  <c:v>4.1978904005493007E-7</c:v>
                </c:pt>
                <c:pt idx="8">
                  <c:v>3.7413737671019557E-7</c:v>
                </c:pt>
                <c:pt idx="9">
                  <c:v>3.3345029163200739E-7</c:v>
                </c:pt>
                <c:pt idx="10">
                  <c:v>2.9718788257253881E-7</c:v>
                </c:pt>
                <c:pt idx="11">
                  <c:v>2.6486897965397234E-7</c:v>
                </c:pt>
                <c:pt idx="12">
                  <c:v>2.3606472642363691E-7</c:v>
                </c:pt>
                <c:pt idx="13">
                  <c:v>2.1039290862488652E-7</c:v>
                </c:pt>
                <c:pt idx="14">
                  <c:v>1.8751287682435228E-7</c:v>
                </c:pt>
                <c:pt idx="15">
                  <c:v>1.6712102684524851E-7</c:v>
                </c:pt>
                <c:pt idx="16">
                  <c:v>1.4894677180008901E-7</c:v>
                </c:pt>
                <c:pt idx="17">
                  <c:v>1.327489496589524E-7</c:v>
                </c:pt>
                <c:pt idx="18">
                  <c:v>1.1831262537694297E-7</c:v>
                </c:pt>
                <c:pt idx="19">
                  <c:v>1.0544623799320496E-7</c:v>
                </c:pt>
                <c:pt idx="20">
                  <c:v>9.3979057989219728E-8</c:v>
                </c:pt>
                <c:pt idx="21">
                  <c:v>8.375892303479945E-8</c:v>
                </c:pt>
                <c:pt idx="22">
                  <c:v>7.4650218104507938E-8</c:v>
                </c:pt>
                <c:pt idx="23">
                  <c:v>6.6532076145973133E-8</c:v>
                </c:pt>
                <c:pt idx="24">
                  <c:v>5.9296774475996986E-8</c:v>
                </c:pt>
                <c:pt idx="25">
                  <c:v>5.2848304950746999E-8</c:v>
                </c:pt>
                <c:pt idx="26">
                  <c:v>4.7101100326101039E-8</c:v>
                </c:pt>
                <c:pt idx="27">
                  <c:v>4.1978898696040625E-8</c:v>
                </c:pt>
                <c:pt idx="28">
                  <c:v>3.7413731547460175E-8</c:v>
                </c:pt>
                <c:pt idx="29">
                  <c:v>3.3345021873833257E-8</c:v>
                </c:pt>
                <c:pt idx="30">
                  <c:v>2.9718780388693535E-8</c:v>
                </c:pt>
                <c:pt idx="31">
                  <c:v>2.6486889061184117E-8</c:v>
                </c:pt>
                <c:pt idx="32">
                  <c:v>2.3606462657363945E-8</c:v>
                </c:pt>
                <c:pt idx="33">
                  <c:v>2.1039279672731431E-8</c:v>
                </c:pt>
                <c:pt idx="34">
                  <c:v>1.8751275146153161E-8</c:v>
                </c:pt>
                <c:pt idx="35">
                  <c:v>1.6712088647763721E-8</c:v>
                </c:pt>
                <c:pt idx="36">
                  <c:v>1.4894661412390314E-8</c:v>
                </c:pt>
                <c:pt idx="37">
                  <c:v>1.3274877284226606E-8</c:v>
                </c:pt>
                <c:pt idx="38">
                  <c:v>1.1831242712596041E-8</c:v>
                </c:pt>
                <c:pt idx="39">
                  <c:v>1.0544601543570883E-8</c:v>
                </c:pt>
                <c:pt idx="40">
                  <c:v>9.3978808304061279E-9</c:v>
                </c:pt>
                <c:pt idx="41">
                  <c:v>8.3758642859824863E-9</c:v>
                </c:pt>
                <c:pt idx="42">
                  <c:v>7.4649903718716815E-9</c:v>
                </c:pt>
                <c:pt idx="43">
                  <c:v>6.6531723445479124E-9</c:v>
                </c:pt>
                <c:pt idx="44">
                  <c:v>5.9296378720334449E-9</c:v>
                </c:pt>
                <c:pt idx="45">
                  <c:v>5.2847860914633417E-9</c:v>
                </c:pt>
                <c:pt idx="46">
                  <c:v>4.710060211534519E-9</c:v>
                </c:pt>
                <c:pt idx="47">
                  <c:v>4.1978339690532821E-9</c:v>
                </c:pt>
                <c:pt idx="48">
                  <c:v>3.7413104330054907E-9</c:v>
                </c:pt>
                <c:pt idx="49">
                  <c:v>3.3344318134906695E-9</c:v>
                </c:pt>
                <c:pt idx="50">
                  <c:v>2.9717990785004713E-9</c:v>
                </c:pt>
                <c:pt idx="51">
                  <c:v>2.6486003120669085E-9</c:v>
                </c:pt>
                <c:pt idx="52">
                  <c:v>2.3605468630647411E-9</c:v>
                </c:pt>
                <c:pt idx="53">
                  <c:v>2.103816437439913E-9</c:v>
                </c:pt>
                <c:pt idx="54">
                  <c:v>1.8750023787063521E-9</c:v>
                </c:pt>
                <c:pt idx="55">
                  <c:v>1.6710684637229433E-9</c:v>
                </c:pt>
                <c:pt idx="56">
                  <c:v>1.489308613906946E-9</c:v>
                </c:pt>
                <c:pt idx="57">
                  <c:v>1.3273109872798458E-9</c:v>
                </c:pt>
                <c:pt idx="58">
                  <c:v>1.1829259748873061E-9</c:v>
                </c:pt>
                <c:pt idx="59">
                  <c:v>1.0542376769295683E-9</c:v>
                </c:pt>
                <c:pt idx="60">
                  <c:v>9.395384801262109E-10</c:v>
                </c:pt>
                <c:pt idx="61">
                  <c:v>8.3730639899598158E-10</c:v>
                </c:pt>
                <c:pt idx="62">
                  <c:v>7.4618488041428486E-10</c:v>
                </c:pt>
                <c:pt idx="63">
                  <c:v>6.6496480351511924E-10</c:v>
                </c:pt>
                <c:pt idx="64">
                  <c:v>5.9256843614896681E-10</c:v>
                </c:pt>
                <c:pt idx="65">
                  <c:v>5.2803513509919096E-10</c:v>
                </c:pt>
                <c:pt idx="66">
                  <c:v>4.7050860043333142E-10</c:v>
                </c:pt>
                <c:pt idx="67">
                  <c:v>4.192255150381676E-10</c:v>
                </c:pt>
                <c:pt idx="68">
                  <c:v>3.7350541883900057E-10</c:v>
                </c:pt>
                <c:pt idx="69">
                  <c:v>3.3274168368286246E-10</c:v>
                </c:pt>
                <c:pt idx="70">
                  <c:v>2.9639346960458011E-10</c:v>
                </c:pt>
                <c:pt idx="71">
                  <c:v>2.6397855639843752E-10</c:v>
                </c:pt>
                <c:pt idx="72">
                  <c:v>2.350669562789123E-10</c:v>
                </c:pt>
                <c:pt idx="73">
                  <c:v>2.0927522410659177E-10</c:v>
                </c:pt>
                <c:pt idx="74">
                  <c:v>1.8626139134199552E-10</c:v>
                </c:pt>
                <c:pt idx="75">
                  <c:v>1.6572045871751941E-10</c:v>
                </c:pt>
                <c:pt idx="76">
                  <c:v>1.4738039071398719E-10</c:v>
                </c:pt>
                <c:pt idx="77">
                  <c:v>1.3099856238981483E-10</c:v>
                </c:pt>
                <c:pt idx="78">
                  <c:v>1.1635861598308437E-10</c:v>
                </c:pt>
                <c:pt idx="79">
                  <c:v>1.0326769094763155E-10</c:v>
                </c:pt>
                <c:pt idx="80">
                  <c:v>9.1553996510912903E-11</c:v>
                </c:pt>
                <c:pt idx="81">
                  <c:v>8.1064700058644535E-11</c:v>
                </c:pt>
                <c:pt idx="82">
                  <c:v>7.1664106975038106E-11</c:v>
                </c:pt>
                <c:pt idx="83">
                  <c:v>6.3232106982412763E-11</c:v>
                </c:pt>
                <c:pt idx="84">
                  <c:v>5.5662857257632769E-11</c:v>
                </c:pt>
                <c:pt idx="85">
                  <c:v>4.8863662456083758E-11</c:v>
                </c:pt>
                <c:pt idx="86">
                  <c:v>4.2753995875028242E-11</c:v>
                </c:pt>
                <c:pt idx="87">
                  <c:v>3.7264586053123491E-11</c:v>
                </c:pt>
                <c:pt idx="88">
                  <c:v>3.2336474445729635E-11</c:v>
                </c:pt>
                <c:pt idx="89">
                  <c:v>2.7919942189731572E-11</c:v>
                </c:pt>
                <c:pt idx="90">
                  <c:v>2.3973220087864895E-11</c:v>
                </c:pt>
                <c:pt idx="91">
                  <c:v>2.0460946079774309E-11</c:v>
                </c:pt>
                <c:pt idx="92">
                  <c:v>1.7352417678702943E-11</c:v>
                </c:pt>
                <c:pt idx="93">
                  <c:v>1.4619783461335428E-11</c:v>
                </c:pt>
                <c:pt idx="94">
                  <c:v>1.223639098908727E-11</c:v>
                </c:pt>
                <c:pt idx="95">
                  <c:v>1.0175520420986945E-11</c:v>
                </c:pt>
                <c:pt idx="96">
                  <c:v>8.4096674431685627E-12</c:v>
                </c:pt>
                <c:pt idx="97">
                  <c:v>6.9104162105467376E-12</c:v>
                </c:pt>
                <c:pt idx="98">
                  <c:v>5.648811064947681E-12</c:v>
                </c:pt>
                <c:pt idx="99">
                  <c:v>4.5960444081795803E-12</c:v>
                </c:pt>
                <c:pt idx="100">
                  <c:v>3.724252367968078E-12</c:v>
                </c:pt>
                <c:pt idx="101">
                  <c:v>3.0072430817538253E-12</c:v>
                </c:pt>
                <c:pt idx="102">
                  <c:v>2.4210476064508148E-12</c:v>
                </c:pt>
                <c:pt idx="103">
                  <c:v>1.9442515678731351E-12</c:v>
                </c:pt>
                <c:pt idx="104">
                  <c:v>1.5581177311127209E-12</c:v>
                </c:pt>
                <c:pt idx="105">
                  <c:v>1.2465394877299681E-12</c:v>
                </c:pt>
                <c:pt idx="106">
                  <c:v>9.9587560487187296E-13</c:v>
                </c:pt>
                <c:pt idx="107">
                  <c:v>7.9471400094105683E-13</c:v>
                </c:pt>
                <c:pt idx="108">
                  <c:v>6.3360327543641605E-13</c:v>
                </c:pt>
                <c:pt idx="109">
                  <c:v>5.0477991493090363E-13</c:v>
                </c:pt>
                <c:pt idx="110">
                  <c:v>4.0190919823822358E-13</c:v>
                </c:pt>
                <c:pt idx="111">
                  <c:v>3.1984995865615023E-13</c:v>
                </c:pt>
                <c:pt idx="112">
                  <c:v>2.5444770904119534E-13</c:v>
                </c:pt>
                <c:pt idx="113">
                  <c:v>2.0235691148141358E-13</c:v>
                </c:pt>
                <c:pt idx="114">
                  <c:v>1.608909370771313E-13</c:v>
                </c:pt>
                <c:pt idx="115">
                  <c:v>1.2789707989759708E-13</c:v>
                </c:pt>
                <c:pt idx="116">
                  <c:v>1.0165350476964476E-13</c:v>
                </c:pt>
                <c:pt idx="117">
                  <c:v>8.0784953520533436E-14</c:v>
                </c:pt>
                <c:pt idx="118">
                  <c:v>6.4194221956623264E-14</c:v>
                </c:pt>
                <c:pt idx="119">
                  <c:v>5.1006727283019069E-14</c:v>
                </c:pt>
                <c:pt idx="120">
                  <c:v>4.0525836269471014E-14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2A8-4DEF-A1DA-67E94F5A612C}"/>
            </c:ext>
          </c:extLst>
        </c:ser>
        <c:ser>
          <c:idx val="5"/>
          <c:order val="1"/>
          <c:tx>
            <c:v>   (Longitudinal)</c:v>
          </c:tx>
          <c:spPr>
            <a:ln w="19050" cap="rnd">
              <a:solidFill>
                <a:srgbClr val="5B9BD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'rlimitsN=500'!$N$2:$N$122</c:f>
              <c:numCache>
                <c:formatCode>General</c:formatCode>
                <c:ptCount val="121"/>
                <c:pt idx="0">
                  <c:v>9.3979058772345808E-7</c:v>
                </c:pt>
                <c:pt idx="1">
                  <c:v>8.3758923930924714E-7</c:v>
                </c:pt>
                <c:pt idx="2">
                  <c:v>7.4650220881149783E-7</c:v>
                </c:pt>
                <c:pt idx="3">
                  <c:v>6.6532079094925239E-7</c:v>
                </c:pt>
                <c:pt idx="4">
                  <c:v>5.9296777783523386E-7</c:v>
                </c:pt>
                <c:pt idx="5">
                  <c:v>5.2848308693859811E-7</c:v>
                </c:pt>
                <c:pt idx="6">
                  <c:v>4.710110507947144E-7</c:v>
                </c:pt>
                <c:pt idx="7">
                  <c:v>4.1978904231359076E-7</c:v>
                </c:pt>
                <c:pt idx="8">
                  <c:v>3.7413737924445451E-7</c:v>
                </c:pt>
                <c:pt idx="9">
                  <c:v>3.3345029447549271E-7</c:v>
                </c:pt>
                <c:pt idx="10">
                  <c:v>2.9718788576298174E-7</c:v>
                </c:pt>
                <c:pt idx="11">
                  <c:v>2.6486898323370823E-7</c:v>
                </c:pt>
                <c:pt idx="12">
                  <c:v>2.3606473044016662E-7</c:v>
                </c:pt>
                <c:pt idx="13">
                  <c:v>2.1039291313150703E-7</c:v>
                </c:pt>
                <c:pt idx="14">
                  <c:v>1.8751288188086364E-7</c:v>
                </c:pt>
                <c:pt idx="15">
                  <c:v>1.6712103251874756E-7</c:v>
                </c:pt>
                <c:pt idx="16">
                  <c:v>1.4894677816585959E-7</c:v>
                </c:pt>
                <c:pt idx="17">
                  <c:v>1.3274895680146447E-7</c:v>
                </c:pt>
                <c:pt idx="18">
                  <c:v>1.1831263339097332E-7</c:v>
                </c:pt>
                <c:pt idx="19">
                  <c:v>1.0544624698509487E-7</c:v>
                </c:pt>
                <c:pt idx="20">
                  <c:v>9.3979068078286086E-8</c:v>
                </c:pt>
                <c:pt idx="21">
                  <c:v>8.3758934354918003E-8</c:v>
                </c:pt>
                <c:pt idx="22">
                  <c:v>7.4650230805889735E-8</c:v>
                </c:pt>
                <c:pt idx="23">
                  <c:v>6.6532090397157747E-8</c:v>
                </c:pt>
                <c:pt idx="24">
                  <c:v>5.9296790466088909E-8</c:v>
                </c:pt>
                <c:pt idx="25">
                  <c:v>5.2848322891924907E-8</c:v>
                </c:pt>
                <c:pt idx="26">
                  <c:v>4.7101120456433297E-8</c:v>
                </c:pt>
                <c:pt idx="27">
                  <c:v>4.1978921282644293E-8</c:v>
                </c:pt>
                <c:pt idx="28">
                  <c:v>3.7413756890045428E-8</c:v>
                </c:pt>
                <c:pt idx="29">
                  <c:v>3.334505030868034E-8</c:v>
                </c:pt>
                <c:pt idx="30">
                  <c:v>2.971881229311495E-8</c:v>
                </c:pt>
                <c:pt idx="31">
                  <c:v>2.6486924858531231E-8</c:v>
                </c:pt>
                <c:pt idx="32">
                  <c:v>2.3606502822644504E-8</c:v>
                </c:pt>
                <c:pt idx="33">
                  <c:v>2.1039324738912482E-8</c:v>
                </c:pt>
                <c:pt idx="34">
                  <c:v>1.8751325711232947E-8</c:v>
                </c:pt>
                <c:pt idx="35">
                  <c:v>1.6712145382706483E-8</c:v>
                </c:pt>
                <c:pt idx="36">
                  <c:v>1.4894725070029109E-8</c:v>
                </c:pt>
                <c:pt idx="37">
                  <c:v>1.3274948709252333E-8</c:v>
                </c:pt>
                <c:pt idx="38">
                  <c:v>1.1831322852765094E-8</c:v>
                </c:pt>
                <c:pt idx="39">
                  <c:v>1.0544691462280065E-8</c:v>
                </c:pt>
                <c:pt idx="40">
                  <c:v>9.3979817208015261E-9</c:v>
                </c:pt>
                <c:pt idx="41">
                  <c:v>8.3759774867893212E-9</c:v>
                </c:pt>
                <c:pt idx="42">
                  <c:v>7.4651173851548745E-9</c:v>
                </c:pt>
                <c:pt idx="43">
                  <c:v>6.65331485563864E-9</c:v>
                </c:pt>
                <c:pt idx="44">
                  <c:v>5.9297977718854769E-9</c:v>
                </c:pt>
                <c:pt idx="45">
                  <c:v>5.2849655017349936E-9</c:v>
                </c:pt>
                <c:pt idx="46">
                  <c:v>4.7102615127278474E-9</c:v>
                </c:pt>
                <c:pt idx="47">
                  <c:v>4.1980598320822296E-9</c:v>
                </c:pt>
                <c:pt idx="48">
                  <c:v>3.7415638546095091E-9</c:v>
                </c:pt>
                <c:pt idx="49">
                  <c:v>3.3347161559604011E-9</c:v>
                </c:pt>
                <c:pt idx="50">
                  <c:v>2.9721181142378733E-9</c:v>
                </c:pt>
                <c:pt idx="51">
                  <c:v>2.6489582735644522E-9</c:v>
                </c:pt>
                <c:pt idx="52">
                  <c:v>2.3609484989574486E-9</c:v>
                </c:pt>
                <c:pt idx="53">
                  <c:v>2.1042670753606839E-9</c:v>
                </c:pt>
                <c:pt idx="54">
                  <c:v>1.8755079957598466E-9</c:v>
                </c:pt>
                <c:pt idx="55">
                  <c:v>1.6716357654866075E-9</c:v>
                </c:pt>
                <c:pt idx="56">
                  <c:v>1.489945122969993E-9</c:v>
                </c:pt>
                <c:pt idx="57">
                  <c:v>1.3280251424421294E-9</c:v>
                </c:pt>
                <c:pt idx="58">
                  <c:v>1.1837272422596863E-9</c:v>
                </c:pt>
                <c:pt idx="59">
                  <c:v>1.0551366743045621E-9</c:v>
                </c:pt>
                <c:pt idx="60">
                  <c:v>9.405471161204576E-10</c:v>
                </c:pt>
                <c:pt idx="61">
                  <c:v>8.3843802860095548E-10</c:v>
                </c:pt>
                <c:pt idx="62">
                  <c:v>7.474544787232996E-10</c:v>
                </c:pt>
                <c:pt idx="63">
                  <c:v>6.6638915951457381E-10</c:v>
                </c:pt>
                <c:pt idx="64">
                  <c:v>5.9416636855738573E-10</c:v>
                </c:pt>
                <c:pt idx="65">
                  <c:v>5.2982773229027911E-10</c:v>
                </c:pt>
                <c:pt idx="66">
                  <c:v>4.7251948646206243E-10</c:v>
                </c:pt>
                <c:pt idx="67">
                  <c:v>4.2148114366321994E-10</c:v>
                </c:pt>
                <c:pt idx="68">
                  <c:v>3.7603539714598174E-10</c:v>
                </c:pt>
                <c:pt idx="69">
                  <c:v>3.3557912638414363E-10</c:v>
                </c:pt>
                <c:pt idx="70">
                  <c:v>2.9957538421719513E-10</c:v>
                </c:pt>
                <c:pt idx="71">
                  <c:v>2.6754625813649868E-10</c:v>
                </c:pt>
                <c:pt idx="72">
                  <c:v>2.390665094463693E-10</c:v>
                </c:pt>
                <c:pt idx="73">
                  <c:v>2.1375790378253416E-10</c:v>
                </c:pt>
                <c:pt idx="74">
                  <c:v>1.912841548829775E-10</c:v>
                </c:pt>
                <c:pt idx="75">
                  <c:v>1.7134641064867384E-10</c:v>
                </c:pt>
                <c:pt idx="76">
                  <c:v>1.5367921645963205E-10</c:v>
                </c:pt>
                <c:pt idx="77">
                  <c:v>1.3804689548424161E-10</c:v>
                </c:pt>
                <c:pt idx="78">
                  <c:v>1.2424028943196251E-10</c:v>
                </c:pt>
                <c:pt idx="79">
                  <c:v>1.1207380603109031E-10</c:v>
                </c:pt>
                <c:pt idx="80">
                  <c:v>1.0138272181076602E-10</c:v>
                </c:pt>
                <c:pt idx="81">
                  <c:v>9.2020691152788661E-11</c:v>
                </c:pt>
                <c:pt idx="82">
                  <c:v>8.3857416089267977E-11</c:v>
                </c:pt>
                <c:pt idx="83">
                  <c:v>7.6776437518773995E-11</c:v>
                </c:pt>
                <c:pt idx="84">
                  <c:v>7.067301948213701E-11</c:v>
                </c:pt>
                <c:pt idx="85">
                  <c:v>6.5452116186270137E-11</c:v>
                </c:pt>
                <c:pt idx="86">
                  <c:v>6.1026438269989574E-11</c:v>
                </c:pt>
                <c:pt idx="87">
                  <c:v>5.7314669835475477E-11</c:v>
                </c:pt>
                <c:pt idx="88">
                  <c:v>5.4239926108156173E-11</c:v>
                </c:pt>
                <c:pt idx="89">
                  <c:v>5.1728572148444904E-11</c:v>
                </c:pt>
                <c:pt idx="90">
                  <c:v>4.9709529126920171E-11</c:v>
                </c:pt>
                <c:pt idx="91">
                  <c:v>4.8114159237363263E-11</c:v>
                </c:pt>
                <c:pt idx="92">
                  <c:v>4.6876736276484506E-11</c:v>
                </c:pt>
                <c:pt idx="93">
                  <c:v>4.5935390202927993E-11</c:v>
                </c:pt>
                <c:pt idx="94">
                  <c:v>4.5233298233455539E-11</c:v>
                </c:pt>
                <c:pt idx="95">
                  <c:v>4.471983028229019E-11</c:v>
                </c:pt>
                <c:pt idx="96">
                  <c:v>4.4351375527074755E-11</c:v>
                </c:pt>
                <c:pt idx="97">
                  <c:v>4.409167559576188E-11</c:v>
                </c:pt>
                <c:pt idx="98">
                  <c:v>4.391162797126055E-11</c:v>
                </c:pt>
                <c:pt idx="99">
                  <c:v>4.378864725977357E-11</c:v>
                </c:pt>
                <c:pt idx="100">
                  <c:v>4.3705744019971012E-11</c:v>
                </c:pt>
                <c:pt idx="101">
                  <c:v>4.3650492730227832E-11</c:v>
                </c:pt>
                <c:pt idx="102">
                  <c:v>4.3614028432966589E-11</c:v>
                </c:pt>
                <c:pt idx="103">
                  <c:v>4.3590160802617992E-11</c:v>
                </c:pt>
                <c:pt idx="104">
                  <c:v>4.3574645557972405E-11</c:v>
                </c:pt>
                <c:pt idx="105">
                  <c:v>4.356461712598179E-11</c:v>
                </c:pt>
                <c:pt idx="106">
                  <c:v>4.3558165398226948E-11</c:v>
                </c:pt>
                <c:pt idx="107">
                  <c:v>4.3554030525109931E-11</c:v>
                </c:pt>
                <c:pt idx="108">
                  <c:v>4.355138870058634E-11</c:v>
                </c:pt>
                <c:pt idx="109">
                  <c:v>4.354970502083147E-11</c:v>
                </c:pt>
                <c:pt idx="110">
                  <c:v>4.354863414210077E-11</c:v>
                </c:pt>
                <c:pt idx="111">
                  <c:v>4.3547954126858457E-11</c:v>
                </c:pt>
                <c:pt idx="112">
                  <c:v>4.3547522871864391E-11</c:v>
                </c:pt>
                <c:pt idx="113">
                  <c:v>4.3547249660093808E-11</c:v>
                </c:pt>
                <c:pt idx="114">
                  <c:v>4.3547076716268222E-11</c:v>
                </c:pt>
                <c:pt idx="115">
                  <c:v>4.3546967314635848E-11</c:v>
                </c:pt>
                <c:pt idx="116">
                  <c:v>4.3546898145263443E-11</c:v>
                </c:pt>
                <c:pt idx="117">
                  <c:v>4.354685443114843E-11</c:v>
                </c:pt>
                <c:pt idx="118">
                  <c:v>4.3546826813638778E-11</c:v>
                </c:pt>
                <c:pt idx="119">
                  <c:v>4.3546809370206958E-11</c:v>
                </c:pt>
                <c:pt idx="120">
                  <c:v>4.354679835512964E-11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2A8-4DEF-A1DA-67E94F5A612C}"/>
            </c:ext>
          </c:extLst>
        </c:ser>
        <c:ser>
          <c:idx val="0"/>
          <c:order val="2"/>
          <c:tx>
            <c:v>Space charge (Ca+)</c:v>
          </c:tx>
          <c:spPr>
            <a:ln w="1905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'rlimitsN=500'!$I$2:$I$122</c:f>
              <c:numCache>
                <c:formatCode>General</c:formatCode>
                <c:ptCount val="121"/>
                <c:pt idx="0">
                  <c:v>3.5920231887226822E-5</c:v>
                </c:pt>
                <c:pt idx="1">
                  <c:v>2.8533219679144039E-5</c:v>
                </c:pt>
                <c:pt idx="2">
                  <c:v>2.2665741310885816E-5</c:v>
                </c:pt>
                <c:pt idx="3">
                  <c:v>1.8004792848945784E-5</c:v>
                </c:pt>
                <c:pt idx="4">
                  <c:v>1.4304203014379852E-5</c:v>
                </c:pt>
                <c:pt idx="5">
                  <c:v>1.1362522331673789E-5</c:v>
                </c:pt>
                <c:pt idx="6">
                  <c:v>9.0248462908680863E-6</c:v>
                </c:pt>
                <c:pt idx="7">
                  <c:v>7.1686299689100739E-6</c:v>
                </c:pt>
                <c:pt idx="8">
                  <c:v>5.6942975613528127E-6</c:v>
                </c:pt>
                <c:pt idx="9">
                  <c:v>4.5232330331900039E-6</c:v>
                </c:pt>
                <c:pt idx="10">
                  <c:v>3.5929147308395158E-6</c:v>
                </c:pt>
                <c:pt idx="11">
                  <c:v>2.8538844944244742E-6</c:v>
                </c:pt>
                <c:pt idx="12">
                  <c:v>2.2669290782302668E-6</c:v>
                </c:pt>
                <c:pt idx="13">
                  <c:v>1.8007032529608669E-6</c:v>
                </c:pt>
                <c:pt idx="14">
                  <c:v>1.4303731876966248E-6</c:v>
                </c:pt>
                <c:pt idx="15">
                  <c:v>1.1361779148840925E-6</c:v>
                </c:pt>
                <c:pt idx="16">
                  <c:v>9.0250338435248496E-7</c:v>
                </c:pt>
                <c:pt idx="17">
                  <c:v>7.1687483041412408E-7</c:v>
                </c:pt>
                <c:pt idx="18">
                  <c:v>5.694372226955999E-7</c:v>
                </c:pt>
                <c:pt idx="19">
                  <c:v>4.5231859215774468E-7</c:v>
                </c:pt>
                <c:pt idx="20">
                  <c:v>3.5929147308395159E-7</c:v>
                </c:pt>
                <c:pt idx="21">
                  <c:v>2.853940759274825E-7</c:v>
                </c:pt>
                <c:pt idx="22">
                  <c:v>2.2669704959717501E-7</c:v>
                </c:pt>
                <c:pt idx="23">
                  <c:v>1.8007181861464718E-7</c:v>
                </c:pt>
                <c:pt idx="24">
                  <c:v>1.4303614097462135E-7</c:v>
                </c:pt>
                <c:pt idx="25">
                  <c:v>1.136176428617589E-7</c:v>
                </c:pt>
                <c:pt idx="26">
                  <c:v>9.0249681992082666E-8</c:v>
                </c:pt>
                <c:pt idx="27">
                  <c:v>7.1687838054724226E-8</c:v>
                </c:pt>
                <c:pt idx="28">
                  <c:v>5.6943684936293347E-8</c:v>
                </c:pt>
                <c:pt idx="29">
                  <c:v>4.5231976993885819E-8</c:v>
                </c:pt>
                <c:pt idx="30">
                  <c:v>3.5929043269633312E-8</c:v>
                </c:pt>
                <c:pt idx="31">
                  <c:v>2.8539445103437299E-8</c:v>
                </c:pt>
                <c:pt idx="32">
                  <c:v>2.266968129202895E-8</c:v>
                </c:pt>
                <c:pt idx="33">
                  <c:v>1.800716319484726E-8</c:v>
                </c:pt>
                <c:pt idx="34">
                  <c:v>1.4303595252921474E-8</c:v>
                </c:pt>
                <c:pt idx="35">
                  <c:v>1.1361744964769477E-8</c:v>
                </c:pt>
                <c:pt idx="36">
                  <c:v>9.0249503816299685E-9</c:v>
                </c:pt>
                <c:pt idx="37">
                  <c:v>7.1687690132083666E-9</c:v>
                </c:pt>
                <c:pt idx="38">
                  <c:v>5.6943516937199273E-9</c:v>
                </c:pt>
                <c:pt idx="39">
                  <c:v>4.5231805038049215E-9</c:v>
                </c:pt>
                <c:pt idx="40">
                  <c:v>3.592885897387704E-9</c:v>
                </c:pt>
                <c:pt idx="41">
                  <c:v>2.8539267866299279E-9</c:v>
                </c:pt>
                <c:pt idx="42">
                  <c:v>2.2669506744352095E-9</c:v>
                </c:pt>
                <c:pt idx="43">
                  <c:v>1.8006989597158454E-9</c:v>
                </c:pt>
                <c:pt idx="44">
                  <c:v>1.4303420472172859E-9</c:v>
                </c:pt>
                <c:pt idx="45">
                  <c:v>1.1361571075068866E-9</c:v>
                </c:pt>
                <c:pt idx="46">
                  <c:v>9.0247770859066405E-10</c:v>
                </c:pt>
                <c:pt idx="47">
                  <c:v>7.1685955932577154E-10</c:v>
                </c:pt>
                <c:pt idx="48">
                  <c:v>5.694178249783375E-10</c:v>
                </c:pt>
                <c:pt idx="49">
                  <c:v>4.5230069063995583E-10</c:v>
                </c:pt>
                <c:pt idx="50">
                  <c:v>3.5927124457021847E-10</c:v>
                </c:pt>
                <c:pt idx="51">
                  <c:v>2.8537533027886092E-10</c:v>
                </c:pt>
                <c:pt idx="52">
                  <c:v>2.2667771827419608E-10</c:v>
                </c:pt>
                <c:pt idx="53">
                  <c:v>1.8005254812127394E-10</c:v>
                </c:pt>
                <c:pt idx="54">
                  <c:v>1.4301685898818858E-10</c:v>
                </c:pt>
                <c:pt idx="55">
                  <c:v>1.1359836586321369E-10</c:v>
                </c:pt>
                <c:pt idx="56">
                  <c:v>9.0230426386478682E-11</c:v>
                </c:pt>
                <c:pt idx="57">
                  <c:v>7.166861269651757E-11</c:v>
                </c:pt>
                <c:pt idx="58">
                  <c:v>5.6924440443974718E-11</c:v>
                </c:pt>
                <c:pt idx="59">
                  <c:v>4.5212728793874188E-11</c:v>
                </c:pt>
                <c:pt idx="60">
                  <c:v>3.5909786312548806E-11</c:v>
                </c:pt>
                <c:pt idx="61">
                  <c:v>2.8520197445062189E-11</c:v>
                </c:pt>
                <c:pt idx="62">
                  <c:v>2.2650439591264406E-11</c:v>
                </c:pt>
                <c:pt idx="63">
                  <c:v>1.7987926766229136E-11</c:v>
                </c:pt>
                <c:pt idx="64">
                  <c:v>1.4284363151398738E-11</c:v>
                </c:pt>
                <c:pt idx="65">
                  <c:v>1.1342520476415198E-11</c:v>
                </c:pt>
                <c:pt idx="66">
                  <c:v>9.0057348890402703E-12</c:v>
                </c:pt>
                <c:pt idx="67">
                  <c:v>7.1495640313051038E-12</c:v>
                </c:pt>
                <c:pt idx="68">
                  <c:v>5.6751600280298861E-12</c:v>
                </c:pt>
                <c:pt idx="69">
                  <c:v>4.5040054760334702E-12</c:v>
                </c:pt>
                <c:pt idx="70">
                  <c:v>3.5737321039050599E-12</c:v>
                </c:pt>
                <c:pt idx="71">
                  <c:v>2.8347994300663181E-12</c:v>
                </c:pt>
                <c:pt idx="72">
                  <c:v>2.2478565432500439E-12</c:v>
                </c:pt>
                <c:pt idx="73">
                  <c:v>1.7816465134113563E-12</c:v>
                </c:pt>
                <c:pt idx="74">
                  <c:v>1.4113418287124401E-12</c:v>
                </c:pt>
                <c:pt idx="75">
                  <c:v>1.1172222141433803E-12</c:v>
                </c:pt>
                <c:pt idx="76">
                  <c:v>8.8362441433504632E-13</c:v>
                </c:pt>
                <c:pt idx="77">
                  <c:v>6.9810800579661708E-13</c:v>
                </c:pt>
                <c:pt idx="78">
                  <c:v>5.5079280379531823E-13</c:v>
                </c:pt>
                <c:pt idx="79">
                  <c:v>4.3383256256719676E-13</c:v>
                </c:pt>
                <c:pt idx="80">
                  <c:v>3.4099691904776937E-13</c:v>
                </c:pt>
                <c:pt idx="81">
                  <c:v>2.6733928690230202E-13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3B6-4A5E-B525-B21BDABBAA54}"/>
            </c:ext>
          </c:extLst>
        </c:ser>
        <c:ser>
          <c:idx val="1"/>
          <c:order val="3"/>
          <c:tx>
            <c:v>   (Longitudinal)</c:v>
          </c:tx>
          <c:spPr>
            <a:ln w="19050" cap="rnd">
              <a:solidFill>
                <a:srgbClr val="ED7D3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'rlimitsN=500'!$J$2:$J$122</c:f>
              <c:numCache>
                <c:formatCode>General</c:formatCode>
                <c:ptCount val="121"/>
                <c:pt idx="0">
                  <c:v>3.5920231887226822E-5</c:v>
                </c:pt>
                <c:pt idx="1">
                  <c:v>2.8533219679144039E-5</c:v>
                </c:pt>
                <c:pt idx="2">
                  <c:v>2.2665741310885816E-5</c:v>
                </c:pt>
                <c:pt idx="3">
                  <c:v>1.8004792848945784E-5</c:v>
                </c:pt>
                <c:pt idx="4">
                  <c:v>1.4304203014379852E-5</c:v>
                </c:pt>
                <c:pt idx="5">
                  <c:v>1.1362522331673789E-5</c:v>
                </c:pt>
                <c:pt idx="6">
                  <c:v>9.0248462908680863E-6</c:v>
                </c:pt>
                <c:pt idx="7">
                  <c:v>7.1686299689100739E-6</c:v>
                </c:pt>
                <c:pt idx="8">
                  <c:v>5.6942975613528127E-6</c:v>
                </c:pt>
                <c:pt idx="9">
                  <c:v>4.5232330331900039E-6</c:v>
                </c:pt>
                <c:pt idx="10">
                  <c:v>3.5929147308395158E-6</c:v>
                </c:pt>
                <c:pt idx="11">
                  <c:v>2.8538844944244742E-6</c:v>
                </c:pt>
                <c:pt idx="12">
                  <c:v>2.2669290782302668E-6</c:v>
                </c:pt>
                <c:pt idx="13">
                  <c:v>1.8007032529608669E-6</c:v>
                </c:pt>
                <c:pt idx="14">
                  <c:v>1.4303731876966248E-6</c:v>
                </c:pt>
                <c:pt idx="15">
                  <c:v>1.1361779148840925E-6</c:v>
                </c:pt>
                <c:pt idx="16">
                  <c:v>9.0250338435248496E-7</c:v>
                </c:pt>
                <c:pt idx="17">
                  <c:v>7.1687483041412408E-7</c:v>
                </c:pt>
                <c:pt idx="18">
                  <c:v>5.694372226955999E-7</c:v>
                </c:pt>
                <c:pt idx="19">
                  <c:v>4.5231859215774468E-7</c:v>
                </c:pt>
                <c:pt idx="20">
                  <c:v>3.5929147308395159E-7</c:v>
                </c:pt>
                <c:pt idx="21">
                  <c:v>2.853940759274825E-7</c:v>
                </c:pt>
                <c:pt idx="22">
                  <c:v>2.2669704959717501E-7</c:v>
                </c:pt>
                <c:pt idx="23">
                  <c:v>1.8007181861464718E-7</c:v>
                </c:pt>
                <c:pt idx="24">
                  <c:v>1.4303614097462135E-7</c:v>
                </c:pt>
                <c:pt idx="25">
                  <c:v>1.1361779148840924E-7</c:v>
                </c:pt>
                <c:pt idx="26">
                  <c:v>9.0249775769093126E-8</c:v>
                </c:pt>
                <c:pt idx="27">
                  <c:v>7.1687956393276218E-8</c:v>
                </c:pt>
                <c:pt idx="28">
                  <c:v>5.6943759602875571E-8</c:v>
                </c:pt>
                <c:pt idx="29">
                  <c:v>4.523207121681651E-8</c:v>
                </c:pt>
                <c:pt idx="30">
                  <c:v>3.592911758297315E-8</c:v>
                </c:pt>
                <c:pt idx="31">
                  <c:v>2.8539520125111212E-8</c:v>
                </c:pt>
                <c:pt idx="32">
                  <c:v>2.2669758212197426E-8</c:v>
                </c:pt>
                <c:pt idx="33">
                  <c:v>1.8007241594900645E-8</c:v>
                </c:pt>
                <c:pt idx="34">
                  <c:v>1.4303670631382044E-8</c:v>
                </c:pt>
                <c:pt idx="35">
                  <c:v>1.1361822250789421E-8</c:v>
                </c:pt>
                <c:pt idx="36">
                  <c:v>9.0250282168317247E-9</c:v>
                </c:pt>
                <c:pt idx="37">
                  <c:v>7.168846525350176E-9</c:v>
                </c:pt>
                <c:pt idx="38">
                  <c:v>5.6944289741239978E-9</c:v>
                </c:pt>
                <c:pt idx="39">
                  <c:v>4.5232575316163803E-9</c:v>
                </c:pt>
                <c:pt idx="40">
                  <c:v>3.5929630353396602E-9</c:v>
                </c:pt>
                <c:pt idx="41">
                  <c:v>2.8540039661026244E-9</c:v>
                </c:pt>
                <c:pt idx="42">
                  <c:v>2.2670277732849687E-9</c:v>
                </c:pt>
                <c:pt idx="43">
                  <c:v>1.8007760919158638E-9</c:v>
                </c:pt>
                <c:pt idx="44">
                  <c:v>1.430419194229452E-9</c:v>
                </c:pt>
                <c:pt idx="45">
                  <c:v>1.1362342621152742E-9</c:v>
                </c:pt>
                <c:pt idx="46">
                  <c:v>9.0255485280602933E-10</c:v>
                </c:pt>
                <c:pt idx="47">
                  <c:v>7.1693670243380627E-10</c:v>
                </c:pt>
                <c:pt idx="48">
                  <c:v>5.6949496821890362E-10</c:v>
                </c:pt>
                <c:pt idx="49">
                  <c:v>4.5237783508521596E-10</c:v>
                </c:pt>
                <c:pt idx="50">
                  <c:v>3.5934838849347686E-10</c:v>
                </c:pt>
                <c:pt idx="51">
                  <c:v>2.8545247318503669E-10</c:v>
                </c:pt>
                <c:pt idx="52">
                  <c:v>2.2675486089197846E-10</c:v>
                </c:pt>
                <c:pt idx="53">
                  <c:v>1.8012969071526103E-10</c:v>
                </c:pt>
                <c:pt idx="54">
                  <c:v>1.4309400187585334E-10</c:v>
                </c:pt>
                <c:pt idx="55">
                  <c:v>1.1367550866841978E-10</c:v>
                </c:pt>
                <c:pt idx="56">
                  <c:v>9.0307569231510026E-11</c:v>
                </c:pt>
                <c:pt idx="57">
                  <c:v>7.174575551986873E-11</c:v>
                </c:pt>
                <c:pt idx="58">
                  <c:v>5.7001583316327682E-11</c:v>
                </c:pt>
                <c:pt idx="59">
                  <c:v>4.528987163034018E-11</c:v>
                </c:pt>
                <c:pt idx="60">
                  <c:v>3.5986929165790202E-11</c:v>
                </c:pt>
                <c:pt idx="61">
                  <c:v>2.859734028981844E-11</c:v>
                </c:pt>
                <c:pt idx="62">
                  <c:v>2.2727582434003003E-11</c:v>
                </c:pt>
                <c:pt idx="63">
                  <c:v>1.8065069608781378E-11</c:v>
                </c:pt>
                <c:pt idx="64">
                  <c:v>1.4361505993306805E-11</c:v>
                </c:pt>
                <c:pt idx="65">
                  <c:v>1.1419663319627685E-11</c:v>
                </c:pt>
                <c:pt idx="66">
                  <c:v>9.0828777329272309E-12</c:v>
                </c:pt>
                <c:pt idx="67">
                  <c:v>7.2267068750194681E-12</c:v>
                </c:pt>
                <c:pt idx="68">
                  <c:v>5.7523028716195577E-12</c:v>
                </c:pt>
                <c:pt idx="69">
                  <c:v>4.5811483196444344E-12</c:v>
                </c:pt>
                <c:pt idx="70">
                  <c:v>3.650874947722814E-12</c:v>
                </c:pt>
                <c:pt idx="71">
                  <c:v>2.9119422739083222E-12</c:v>
                </c:pt>
                <c:pt idx="72">
                  <c:v>2.3249993871321497E-12</c:v>
                </c:pt>
                <c:pt idx="73">
                  <c:v>1.8587893572574016E-12</c:v>
                </c:pt>
                <c:pt idx="74">
                  <c:v>1.4884846725668062E-12</c:v>
                </c:pt>
                <c:pt idx="75">
                  <c:v>1.1943650579932765E-12</c:v>
                </c:pt>
                <c:pt idx="76">
                  <c:v>9.6076725819190664E-13</c:v>
                </c:pt>
                <c:pt idx="77">
                  <c:v>7.7525084965869898E-13</c:v>
                </c:pt>
                <c:pt idx="78">
                  <c:v>6.2793564766606129E-13</c:v>
                </c:pt>
                <c:pt idx="79">
                  <c:v>5.1097540644741999E-13</c:v>
                </c:pt>
                <c:pt idx="80">
                  <c:v>4.1813976294644467E-13</c:v>
                </c:pt>
                <c:pt idx="81">
                  <c:v>3.4448213082956509E-13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B6-4A5E-B525-B21BDABBAA54}"/>
            </c:ext>
          </c:extLst>
        </c:ser>
        <c:ser>
          <c:idx val="2"/>
          <c:order val="4"/>
          <c:tx>
            <c:v>Space charge (Ca20+)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'rlimitsN=500'!$O$2:$O$122</c:f>
              <c:numCache>
                <c:formatCode>General</c:formatCode>
                <c:ptCount val="121"/>
                <c:pt idx="56" formatCode="0.00E+00">
                  <c:v>3.6119026199999999E-8</c:v>
                </c:pt>
                <c:pt idx="57" formatCode="0.00E+00">
                  <c:v>2.8694308800000001E-8</c:v>
                </c:pt>
                <c:pt idx="58" formatCode="0.00E+00">
                  <c:v>2.2796648399999999E-8</c:v>
                </c:pt>
                <c:pt idx="59" formatCode="0.00E+00">
                  <c:v>1.8133638799999999E-8</c:v>
                </c:pt>
                <c:pt idx="60" formatCode="0.00E+00">
                  <c:v>1.44125027E-8</c:v>
                </c:pt>
                <c:pt idx="61" formatCode="0.00E+00">
                  <c:v>1.1456717E-8</c:v>
                </c:pt>
                <c:pt idx="62" formatCode="0.00E+00">
                  <c:v>9.1088742599999993E-9</c:v>
                </c:pt>
                <c:pt idx="63" formatCode="0.00E+00">
                  <c:v>7.2439422800000003E-9</c:v>
                </c:pt>
                <c:pt idx="64" formatCode="0.00E+00">
                  <c:v>5.7626049099999997E-9</c:v>
                </c:pt>
                <c:pt idx="65" formatCode="0.00E+00">
                  <c:v>4.5859726800000004E-9</c:v>
                </c:pt>
                <c:pt idx="66" formatCode="0.00E+00">
                  <c:v>3.65138137E-9</c:v>
                </c:pt>
                <c:pt idx="67" formatCode="0.00E+00">
                  <c:v>2.90905418E-9</c:v>
                </c:pt>
                <c:pt idx="68" formatCode="0.00E+00">
                  <c:v>2.3194500400000001E-9</c:v>
                </c:pt>
                <c:pt idx="69" formatCode="0.00E+00">
                  <c:v>1.8489010200000001E-9</c:v>
                </c:pt>
                <c:pt idx="70" formatCode="0.00E+00">
                  <c:v>1.47726815E-9</c:v>
                </c:pt>
                <c:pt idx="71" formatCode="0.00E+00">
                  <c:v>1.1821742799999999E-9</c:v>
                </c:pt>
                <c:pt idx="72" formatCode="0.00E+00">
                  <c:v>9.4783954599999999E-10</c:v>
                </c:pt>
                <c:pt idx="73" formatCode="0.00E+00">
                  <c:v>7.6170857399999996E-10</c:v>
                </c:pt>
                <c:pt idx="74" formatCode="0.00E+00">
                  <c:v>6.1378801900000003E-10</c:v>
                </c:pt>
                <c:pt idx="75" formatCode="0.00E+00">
                  <c:v>4.9612463300000002E-10</c:v>
                </c:pt>
                <c:pt idx="76" formatCode="0.00E+00">
                  <c:v>4.02394304E-10</c:v>
                </c:pt>
                <c:pt idx="77" formatCode="0.00E+00">
                  <c:v>3.2757704900000002E-10</c:v>
                </c:pt>
                <c:pt idx="78" formatCode="0.00E+00">
                  <c:v>2.6769740900000001E-10</c:v>
                </c:pt>
                <c:pt idx="79" formatCode="0.00E+00">
                  <c:v>2.1961486100000001E-10</c:v>
                </c:pt>
                <c:pt idx="80" formatCode="0.00E+00">
                  <c:v>1.8063523699999999E-10</c:v>
                </c:pt>
                <c:pt idx="81" formatCode="0.00E+00">
                  <c:v>1.4946563099999999E-10</c:v>
                </c:pt>
                <c:pt idx="82" formatCode="0.00E+00">
                  <c:v>1.2391884999999999E-10</c:v>
                </c:pt>
                <c:pt idx="83" formatCode="0.00E+00">
                  <c:v>1.03010812E-10</c:v>
                </c:pt>
                <c:pt idx="84" formatCode="0.00E+00">
                  <c:v>8.5841778800000004E-11</c:v>
                </c:pt>
                <c:pt idx="85" formatCode="0.00E+00">
                  <c:v>7.1550025200000003E-11</c:v>
                </c:pt>
                <c:pt idx="86" formatCode="0.00E+00">
                  <c:v>5.9790474399999997E-11</c:v>
                </c:pt>
                <c:pt idx="87" formatCode="0.00E+00">
                  <c:v>4.9898335199999999E-11</c:v>
                </c:pt>
                <c:pt idx="88" formatCode="0.00E+00">
                  <c:v>4.15977216E-11</c:v>
                </c:pt>
                <c:pt idx="89" formatCode="0.00E+00">
                  <c:v>3.4607163600000001E-11</c:v>
                </c:pt>
                <c:pt idx="90" formatCode="0.00E+00">
                  <c:v>2.86981771E-11</c:v>
                </c:pt>
                <c:pt idx="91" formatCode="0.00E+00">
                  <c:v>2.37473542E-11</c:v>
                </c:pt>
                <c:pt idx="92" formatCode="0.00E+00">
                  <c:v>1.9599444200000001E-11</c:v>
                </c:pt>
                <c:pt idx="93" formatCode="0.00E+00">
                  <c:v>1.61163981E-11</c:v>
                </c:pt>
                <c:pt idx="94" formatCode="0.00E+00">
                  <c:v>1.3211964800000001E-11</c:v>
                </c:pt>
                <c:pt idx="95" formatCode="0.00E+00">
                  <c:v>1.0799333999999999E-11</c:v>
                </c:pt>
                <c:pt idx="96" formatCode="0.00E+00">
                  <c:v>8.8029904000000005E-12</c:v>
                </c:pt>
                <c:pt idx="97" formatCode="0.00E+00">
                  <c:v>7.1574978399999996E-12</c:v>
                </c:pt>
                <c:pt idx="98" formatCode="0.00E+00">
                  <c:v>5.8064384000000003E-12</c:v>
                </c:pt>
                <c:pt idx="99" formatCode="0.00E+00">
                  <c:v>4.7015947899999998E-12</c:v>
                </c:pt>
                <c:pt idx="100" formatCode="0.00E+00">
                  <c:v>3.8021297900000003E-12</c:v>
                </c:pt>
                <c:pt idx="101" formatCode="0.00E+00">
                  <c:v>3.0728379600000002E-12</c:v>
                </c:pt>
                <c:pt idx="102" formatCode="0.00E+00">
                  <c:v>2.48455154E-12</c:v>
                </c:pt>
                <c:pt idx="103" formatCode="0.00E+00">
                  <c:v>2.00941961E-12</c:v>
                </c:pt>
                <c:pt idx="104" formatCode="0.00E+00">
                  <c:v>1.63122689E-12</c:v>
                </c:pt>
                <c:pt idx="105" formatCode="0.00E+00">
                  <c:v>1.3305103200000001E-12</c:v>
                </c:pt>
                <c:pt idx="106" formatCode="0.00E+00">
                  <c:v>1.0923964800000001E-12</c:v>
                </c:pt>
                <c:pt idx="107" formatCode="0.00E+00">
                  <c:v>9.0436772400000004E-13</c:v>
                </c:pt>
                <c:pt idx="108" formatCode="0.00E+00">
                  <c:v>7.5471328799999999E-13</c:v>
                </c:pt>
                <c:pt idx="109" formatCode="0.00E+00">
                  <c:v>6.3609851000000001E-13</c:v>
                </c:pt>
                <c:pt idx="110" formatCode="0.00E+00">
                  <c:v>5.4089745200000003E-13</c:v>
                </c:pt>
                <c:pt idx="111" formatCode="0.00E+00">
                  <c:v>4.6365389900000001E-13</c:v>
                </c:pt>
                <c:pt idx="112" formatCode="0.00E+00">
                  <c:v>4.0061458399999998E-13</c:v>
                </c:pt>
                <c:pt idx="113" formatCode="0.00E+00">
                  <c:v>3.4807446799999998E-13</c:v>
                </c:pt>
                <c:pt idx="114" formatCode="0.00E+00">
                  <c:v>3.0391847399999999E-13</c:v>
                </c:pt>
                <c:pt idx="115" formatCode="0.00E+00">
                  <c:v>2.6645118199999999E-13</c:v>
                </c:pt>
                <c:pt idx="116" formatCode="0.00E+00">
                  <c:v>2.3439723600000001E-13</c:v>
                </c:pt>
                <c:pt idx="117" formatCode="0.00E+00">
                  <c:v>2.0673023500000001E-13</c:v>
                </c:pt>
                <c:pt idx="118" formatCode="0.00E+00">
                  <c:v>1.8272821199999999E-13</c:v>
                </c:pt>
                <c:pt idx="119" formatCode="0.00E+00">
                  <c:v>1.6177559500000001E-13</c:v>
                </c:pt>
                <c:pt idx="120" formatCode="0.00E+00">
                  <c:v>1.4342576700000001E-13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3B6-4A5E-B525-B21BDABBAA54}"/>
            </c:ext>
          </c:extLst>
        </c:ser>
        <c:ser>
          <c:idx val="3"/>
          <c:order val="5"/>
          <c:tx>
            <c:v>   (Longitudinal)</c:v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'rlimitsN=500'!$P$2:$P$122</c:f>
              <c:numCache>
                <c:formatCode>General</c:formatCode>
                <c:ptCount val="121"/>
                <c:pt idx="56" formatCode="0.00E+00">
                  <c:v>3.61614386E-8</c:v>
                </c:pt>
                <c:pt idx="57" formatCode="0.00E+00">
                  <c:v>2.87366956E-8</c:v>
                </c:pt>
                <c:pt idx="58" formatCode="0.00E+00">
                  <c:v>2.2839003200000001E-8</c:v>
                </c:pt>
                <c:pt idx="59" formatCode="0.00E+00">
                  <c:v>1.8205593800000001E-8</c:v>
                </c:pt>
                <c:pt idx="60" formatCode="0.00E+00">
                  <c:v>1.44841179E-8</c:v>
                </c:pt>
                <c:pt idx="61" formatCode="0.00E+00">
                  <c:v>1.15279103E-8</c:v>
                </c:pt>
                <c:pt idx="62" formatCode="0.00E+00">
                  <c:v>9.1795451899999993E-9</c:v>
                </c:pt>
                <c:pt idx="63" formatCode="0.00E+00">
                  <c:v>7.3139695299999999E-9</c:v>
                </c:pt>
                <c:pt idx="64" formatCode="0.00E+00">
                  <c:v>5.83184316E-9</c:v>
                </c:pt>
                <c:pt idx="65" formatCode="0.00E+00">
                  <c:v>4.6542500500000002E-9</c:v>
                </c:pt>
                <c:pt idx="66" formatCode="0.00E+00">
                  <c:v>3.7184979099999999E-9</c:v>
                </c:pt>
                <c:pt idx="67" formatCode="0.00E+00">
                  <c:v>2.9747820500000002E-9</c:v>
                </c:pt>
                <c:pt idx="68" formatCode="0.00E+00">
                  <c:v>2.3835364600000002E-9</c:v>
                </c:pt>
                <c:pt idx="69" formatCode="0.00E+00">
                  <c:v>1.9183050100000001E-9</c:v>
                </c:pt>
                <c:pt idx="70" formatCode="0.00E+00">
                  <c:v>1.5433828799999999E-9</c:v>
                </c:pt>
                <c:pt idx="71" formatCode="0.00E+00">
                  <c:v>1.2447284E-9</c:v>
                </c:pt>
                <c:pt idx="72" formatCode="0.00E+00">
                  <c:v>1.0066463599999999E-9</c:v>
                </c:pt>
                <c:pt idx="73" formatCode="0.00E+00">
                  <c:v>8.1669415800000003E-10</c:v>
                </c:pt>
                <c:pt idx="74" formatCode="0.00E+00">
                  <c:v>6.6501009600000002E-10</c:v>
                </c:pt>
                <c:pt idx="75" formatCode="0.00E+00">
                  <c:v>5.4377634399999997E-10</c:v>
                </c:pt>
                <c:pt idx="76" formatCode="0.00E+00">
                  <c:v>4.4679017600000001E-10</c:v>
                </c:pt>
                <c:pt idx="77" formatCode="0.00E+00">
                  <c:v>3.6912311100000001E-10</c:v>
                </c:pt>
                <c:pt idx="78" formatCode="0.00E+00">
                  <c:v>3.0685202999999998E-10</c:v>
                </c:pt>
                <c:pt idx="79" formatCode="0.00E+00">
                  <c:v>2.5684905800000001E-10</c:v>
                </c:pt>
                <c:pt idx="80" formatCode="0.00E+00">
                  <c:v>2.16303947E-10</c:v>
                </c:pt>
                <c:pt idx="81" formatCode="0.00E+00">
                  <c:v>1.8417185600000001E-10</c:v>
                </c:pt>
                <c:pt idx="82" formatCode="0.00E+00">
                  <c:v>1.5792701799999999E-10</c:v>
                </c:pt>
                <c:pt idx="83" formatCode="0.00E+00">
                  <c:v>1.3663146500000001E-10</c:v>
                </c:pt>
                <c:pt idx="84" formatCode="0.00E+00">
                  <c:v>1.1941628399999999E-10</c:v>
                </c:pt>
                <c:pt idx="85" formatCode="0.00E+00">
                  <c:v>1.05342859E-10</c:v>
                </c:pt>
                <c:pt idx="86" formatCode="0.00E+00">
                  <c:v>9.3936216000000001E-11</c:v>
                </c:pt>
                <c:pt idx="87" formatCode="0.00E+00">
                  <c:v>8.4508434499999999E-11</c:v>
                </c:pt>
                <c:pt idx="88" formatCode="0.00E+00">
                  <c:v>7.6839520700000001E-11</c:v>
                </c:pt>
                <c:pt idx="89" formatCode="0.00E+00">
                  <c:v>7.0491793199999995E-11</c:v>
                </c:pt>
                <c:pt idx="90" formatCode="0.00E+00">
                  <c:v>6.51405647E-11</c:v>
                </c:pt>
                <c:pt idx="91" formatCode="0.00E+00">
                  <c:v>6.0787871600000003E-11</c:v>
                </c:pt>
                <c:pt idx="92" formatCode="0.00E+00">
                  <c:v>5.7249316000000002E-11</c:v>
                </c:pt>
                <c:pt idx="93" formatCode="0.00E+00">
                  <c:v>5.4273594700000001E-11</c:v>
                </c:pt>
                <c:pt idx="94" formatCode="0.00E+00">
                  <c:v>5.1842665500000003E-11</c:v>
                </c:pt>
                <c:pt idx="95" formatCode="0.00E+00">
                  <c:v>4.9878850699999999E-11</c:v>
                </c:pt>
                <c:pt idx="96" formatCode="0.00E+00">
                  <c:v>4.8314407900000001E-11</c:v>
                </c:pt>
                <c:pt idx="97" formatCode="0.00E+00">
                  <c:v>4.7088329099999997E-11</c:v>
                </c:pt>
                <c:pt idx="98" formatCode="0.00E+00">
                  <c:v>4.6144730199999999E-11</c:v>
                </c:pt>
                <c:pt idx="99" formatCode="0.00E+00">
                  <c:v>4.5393787699999997E-11</c:v>
                </c:pt>
                <c:pt idx="100" formatCode="0.00E+00">
                  <c:v>4.4878186100000001E-11</c:v>
                </c:pt>
                <c:pt idx="101" formatCode="0.00E+00">
                  <c:v>4.45001988E-11</c:v>
                </c:pt>
                <c:pt idx="102" formatCode="0.00E+00">
                  <c:v>4.4228901100000001E-11</c:v>
                </c:pt>
                <c:pt idx="103" formatCode="0.00E+00">
                  <c:v>4.4059319800000002E-11</c:v>
                </c:pt>
                <c:pt idx="104" formatCode="0.00E+00">
                  <c:v>4.39285726E-11</c:v>
                </c:pt>
                <c:pt idx="105" formatCode="0.00E+00">
                  <c:v>4.3840566399999998E-11</c:v>
                </c:pt>
                <c:pt idx="106" formatCode="0.00E+00">
                  <c:v>4.3782513700000003E-11</c:v>
                </c:pt>
                <c:pt idx="107" formatCode="0.00E+00">
                  <c:v>4.3744932900000003E-11</c:v>
                </c:pt>
                <c:pt idx="108" formatCode="0.00E+00">
                  <c:v>4.3712721399999998E-11</c:v>
                </c:pt>
                <c:pt idx="109" formatCode="0.00E+00">
                  <c:v>4.3696808200000001E-11</c:v>
                </c:pt>
                <c:pt idx="110" formatCode="0.00E+00">
                  <c:v>4.3686875199999999E-11</c:v>
                </c:pt>
                <c:pt idx="111" formatCode="0.00E+00">
                  <c:v>4.3680757099999999E-11</c:v>
                </c:pt>
                <c:pt idx="112" formatCode="0.00E+00">
                  <c:v>4.3671624399999997E-11</c:v>
                </c:pt>
                <c:pt idx="113" formatCode="0.00E+00">
                  <c:v>4.3668923200000002E-11</c:v>
                </c:pt>
                <c:pt idx="114" formatCode="0.00E+00">
                  <c:v>4.3667296199999999E-11</c:v>
                </c:pt>
                <c:pt idx="115" formatCode="0.00E+00">
                  <c:v>4.3666351599999997E-11</c:v>
                </c:pt>
                <c:pt idx="116" formatCode="0.00E+00">
                  <c:v>4.3665825199999997E-11</c:v>
                </c:pt>
                <c:pt idx="117" formatCode="0.00E+00">
                  <c:v>4.3665551299999997E-11</c:v>
                </c:pt>
                <c:pt idx="118" formatCode="0.00E+00">
                  <c:v>4.3665425199999999E-11</c:v>
                </c:pt>
                <c:pt idx="119" formatCode="0.00E+00">
                  <c:v>4.3665382300000003E-11</c:v>
                </c:pt>
                <c:pt idx="120" formatCode="0.00E+00">
                  <c:v>4.3665386699999999E-11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2A8-4DEF-A1DA-67E94F5A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457072"/>
        <c:axId val="1152458512"/>
      </c:scatterChart>
      <c:scatterChart>
        <c:scatterStyle val="lineMarker"/>
        <c:varyColors val="0"/>
        <c:ser>
          <c:idx val="6"/>
          <c:order val="6"/>
          <c:tx>
            <c:v>Density (RHS)</c:v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'rlimitsN=500'!$A$2:$A$122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'rlimitsN=500'!$Q$2:$Q$122</c:f>
              <c:numCache>
                <c:formatCode>General</c:formatCode>
                <c:ptCount val="121"/>
                <c:pt idx="0">
                  <c:v>1.7140328399144125E-10</c:v>
                </c:pt>
                <c:pt idx="1">
                  <c:v>3.4196699590724773E-10</c:v>
                </c:pt>
                <c:pt idx="2">
                  <c:v>6.8222361786833089E-10</c:v>
                </c:pt>
                <c:pt idx="3">
                  <c:v>1.3610439403704955E-9</c:v>
                </c:pt>
                <c:pt idx="4">
                  <c:v>2.7142230703775844E-9</c:v>
                </c:pt>
                <c:pt idx="5">
                  <c:v>5.4151723562979633E-9</c:v>
                </c:pt>
                <c:pt idx="6">
                  <c:v>1.080729713094658E-8</c:v>
                </c:pt>
                <c:pt idx="7">
                  <c:v>2.1563936432349766E-8</c:v>
                </c:pt>
                <c:pt idx="8">
                  <c:v>4.3024522562227552E-8</c:v>
                </c:pt>
                <c:pt idx="9">
                  <c:v>8.5839987358695053E-8</c:v>
                </c:pt>
                <c:pt idx="10">
                  <c:v>1.712757201534682E-7</c:v>
                </c:pt>
                <c:pt idx="11">
                  <c:v>3.4176482137637631E-7</c:v>
                </c:pt>
                <c:pt idx="12">
                  <c:v>6.8190320809635008E-7</c:v>
                </c:pt>
                <c:pt idx="13">
                  <c:v>1.3605361513170191E-6</c:v>
                </c:pt>
                <c:pt idx="14">
                  <c:v>2.7144912830725114E-6</c:v>
                </c:pt>
                <c:pt idx="15">
                  <c:v>5.4162350577451098E-6</c:v>
                </c:pt>
                <c:pt idx="16">
                  <c:v>1.0806623373306812E-5</c:v>
                </c:pt>
                <c:pt idx="17">
                  <c:v>2.1562868575937937E-5</c:v>
                </c:pt>
                <c:pt idx="18">
                  <c:v>4.3022830149256197E-5</c:v>
                </c:pt>
                <c:pt idx="19">
                  <c:v>8.5842669606839061E-5</c:v>
                </c:pt>
                <c:pt idx="20">
                  <c:v>1.7127572015346817E-4</c:v>
                </c:pt>
                <c:pt idx="21">
                  <c:v>3.4174460830709594E-4</c:v>
                </c:pt>
                <c:pt idx="22">
                  <c:v>6.8186583349243309E-4</c:v>
                </c:pt>
                <c:pt idx="23">
                  <c:v>1.3605023032048518E-3</c:v>
                </c:pt>
                <c:pt idx="24">
                  <c:v>2.7145583390069733E-3</c:v>
                </c:pt>
                <c:pt idx="25">
                  <c:v>5.4162492280338155E-3</c:v>
                </c:pt>
                <c:pt idx="26">
                  <c:v>1.0806847956071343E-2</c:v>
                </c:pt>
                <c:pt idx="27">
                  <c:v>2.1562512631615419E-2</c:v>
                </c:pt>
                <c:pt idx="28">
                  <c:v>4.3022858355750725E-2</c:v>
                </c:pt>
                <c:pt idx="29">
                  <c:v>8.5841820222090678E-2</c:v>
                </c:pt>
                <c:pt idx="30">
                  <c:v>0.17127685377511873</c:v>
                </c:pt>
                <c:pt idx="31">
                  <c:v>0.34174236245891948</c:v>
                </c:pt>
                <c:pt idx="32">
                  <c:v>0.60386943882258914</c:v>
                </c:pt>
                <c:pt idx="33">
                  <c:v>0.85298816037552616</c:v>
                </c:pt>
                <c:pt idx="34">
                  <c:v>1.2048776345645973</c:v>
                </c:pt>
                <c:pt idx="35">
                  <c:v>1.7019345984975109</c:v>
                </c:pt>
                <c:pt idx="36">
                  <c:v>2.4040459905620235</c:v>
                </c:pt>
                <c:pt idx="37">
                  <c:v>3.3958042813997049</c:v>
                </c:pt>
                <c:pt idx="38">
                  <c:v>4.7966993710150501</c:v>
                </c:pt>
                <c:pt idx="39">
                  <c:v>6.7755149808670465</c:v>
                </c:pt>
                <c:pt idx="40">
                  <c:v>9.5706640117875921</c:v>
                </c:pt>
                <c:pt idx="41">
                  <c:v>13.518912849667638</c:v>
                </c:pt>
                <c:pt idx="42">
                  <c:v>19.095955256955001</c:v>
                </c:pt>
                <c:pt idx="43">
                  <c:v>26.973724043930396</c:v>
                </c:pt>
                <c:pt idx="44">
                  <c:v>38.101345103871239</c:v>
                </c:pt>
                <c:pt idx="45">
                  <c:v>53.819486521986228</c:v>
                </c:pt>
                <c:pt idx="46">
                  <c:v>76.021878300790789</c:v>
                </c:pt>
                <c:pt idx="47">
                  <c:v>107.38346026869439</c:v>
                </c:pt>
                <c:pt idx="48">
                  <c:v>151.68264109260335</c:v>
                </c:pt>
                <c:pt idx="49">
                  <c:v>214.2564861490936</c:v>
                </c:pt>
                <c:pt idx="50">
                  <c:v>302.64366068642892</c:v>
                </c:pt>
                <c:pt idx="51">
                  <c:v>427.49256352211415</c:v>
                </c:pt>
                <c:pt idx="52">
                  <c:v>603.84401527418197</c:v>
                </c:pt>
                <c:pt idx="53">
                  <c:v>852.94295304390914</c:v>
                </c:pt>
                <c:pt idx="54">
                  <c:v>1204.7972495003621</c:v>
                </c:pt>
                <c:pt idx="55">
                  <c:v>1701.7916651488636</c:v>
                </c:pt>
                <c:pt idx="56">
                  <c:v>0.16839095818411962</c:v>
                </c:pt>
                <c:pt idx="57">
                  <c:v>0.33574393046794743</c:v>
                </c:pt>
                <c:pt idx="58">
                  <c:v>0.66929470015774795</c:v>
                </c:pt>
                <c:pt idx="59">
                  <c:v>1.3269720123818309</c:v>
                </c:pt>
                <c:pt idx="60">
                  <c:v>2.6403754059408469</c:v>
                </c:pt>
                <c:pt idx="61">
                  <c:v>5.2500758037462489</c:v>
                </c:pt>
                <c:pt idx="62">
                  <c:v>10.430039547522652</c:v>
                </c:pt>
                <c:pt idx="63">
                  <c:v>20.69824028463211</c:v>
                </c:pt>
                <c:pt idx="64">
                  <c:v>41.019749878934896</c:v>
                </c:pt>
                <c:pt idx="65">
                  <c:v>81.156609476852054</c:v>
                </c:pt>
                <c:pt idx="66">
                  <c:v>160.23397292506274</c:v>
                </c:pt>
                <c:pt idx="67">
                  <c:v>315.55695845517226</c:v>
                </c:pt>
                <c:pt idx="68">
                  <c:v>619.50481902729223</c:v>
                </c:pt>
                <c:pt idx="69">
                  <c:v>1211.4110988528159</c:v>
                </c:pt>
                <c:pt idx="70">
                  <c:v>2358.5451036493969</c:v>
                </c:pt>
                <c:pt idx="71">
                  <c:v>4566.6625617757581</c:v>
                </c:pt>
                <c:pt idx="72">
                  <c:v>8783.9520622857635</c:v>
                </c:pt>
                <c:pt idx="73">
                  <c:v>16764.839349730912</c:v>
                </c:pt>
                <c:pt idx="74">
                  <c:v>31708.192128843053</c:v>
                </c:pt>
                <c:pt idx="75">
                  <c:v>59351.902092599114</c:v>
                </c:pt>
                <c:pt idx="76">
                  <c:v>109806.80849087986</c:v>
                </c:pt>
                <c:pt idx="77">
                  <c:v>200557.24884455255</c:v>
                </c:pt>
                <c:pt idx="78">
                  <c:v>361259.43404619483</c:v>
                </c:pt>
                <c:pt idx="79">
                  <c:v>641261.41135604086</c:v>
                </c:pt>
                <c:pt idx="80">
                  <c:v>1125556.0914277432</c:v>
                </c:pt>
                <c:pt idx="81">
                  <c:v>1930770.2073041538</c:v>
                </c:pt>
                <c:pt idx="82">
                  <c:v>3275709.268955912</c:v>
                </c:pt>
                <c:pt idx="83">
                  <c:v>5479238.2790895663</c:v>
                </c:pt>
                <c:pt idx="84">
                  <c:v>9027667.6828660928</c:v>
                </c:pt>
                <c:pt idx="85">
                  <c:v>14730308.76976734</c:v>
                </c:pt>
                <c:pt idx="86">
                  <c:v>23655899.866696477</c:v>
                </c:pt>
                <c:pt idx="87">
                  <c:v>37754121.105799988</c:v>
                </c:pt>
                <c:pt idx="88">
                  <c:v>59746545.287597306</c:v>
                </c:pt>
                <c:pt idx="89">
                  <c:v>94094873.542254448</c:v>
                </c:pt>
                <c:pt idx="90">
                  <c:v>148073176.00427952</c:v>
                </c:pt>
                <c:pt idx="91">
                  <c:v>231733668.08867058</c:v>
                </c:pt>
                <c:pt idx="92">
                  <c:v>361225765.06649625</c:v>
                </c:pt>
                <c:pt idx="93">
                  <c:v>563523424.02262676</c:v>
                </c:pt>
                <c:pt idx="94">
                  <c:v>877838036.46146715</c:v>
                </c:pt>
                <c:pt idx="95">
                  <c:v>1365608304.4455624</c:v>
                </c:pt>
                <c:pt idx="96">
                  <c:v>2121775426.9678624</c:v>
                </c:pt>
                <c:pt idx="97">
                  <c:v>3293068783.9164906</c:v>
                </c:pt>
                <c:pt idx="98">
                  <c:v>5106164199.3177862</c:v>
                </c:pt>
                <c:pt idx="99">
                  <c:v>7916800815.4102564</c:v>
                </c:pt>
                <c:pt idx="100">
                  <c:v>12244677817.79306</c:v>
                </c:pt>
                <c:pt idx="101">
                  <c:v>18905808906.408634</c:v>
                </c:pt>
                <c:pt idx="102">
                  <c:v>29096072069.975857</c:v>
                </c:pt>
                <c:pt idx="103">
                  <c:v>44653702318.115341</c:v>
                </c:pt>
                <c:pt idx="104">
                  <c:v>67961146663.532722</c:v>
                </c:pt>
                <c:pt idx="105">
                  <c:v>102358492728.24187</c:v>
                </c:pt>
                <c:pt idx="106">
                  <c:v>152046090255.38574</c:v>
                </c:pt>
                <c:pt idx="107">
                  <c:v>222033584348.85898</c:v>
                </c:pt>
                <c:pt idx="108">
                  <c:v>319054368499.93756</c:v>
                </c:pt>
                <c:pt idx="109">
                  <c:v>449301699619.95135</c:v>
                </c:pt>
                <c:pt idx="110">
                  <c:v>621520818310.59729</c:v>
                </c:pt>
                <c:pt idx="111">
                  <c:v>845976976486.06042</c:v>
                </c:pt>
                <c:pt idx="112">
                  <c:v>1133401222215.5032</c:v>
                </c:pt>
                <c:pt idx="113">
                  <c:v>1501480562085.2871</c:v>
                </c:pt>
                <c:pt idx="114">
                  <c:v>1969545560446.4321</c:v>
                </c:pt>
                <c:pt idx="115">
                  <c:v>2562443650281.103</c:v>
                </c:pt>
                <c:pt idx="116">
                  <c:v>3311234124685.4341</c:v>
                </c:pt>
                <c:pt idx="117">
                  <c:v>4256862173887.9878</c:v>
                </c:pt>
                <c:pt idx="118">
                  <c:v>5448633930644.3613</c:v>
                </c:pt>
                <c:pt idx="119">
                  <c:v>6951415612662.8818</c:v>
                </c:pt>
                <c:pt idx="120">
                  <c:v>8843921126776.8418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12A8-4DEF-A1DA-67E94F5A6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370624"/>
        <c:axId val="2126372544"/>
      </c:scatterChart>
      <c:valAx>
        <c:axId val="1152457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Energy</a:t>
                </a:r>
                <a:r>
                  <a:rPr lang="en-GB" b="1" baseline="0"/>
                  <a:t> (eV/u)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8512"/>
        <c:crossesAt val="1"/>
        <c:crossBetween val="midCat"/>
        <c:majorUnit val="10"/>
      </c:valAx>
      <c:valAx>
        <c:axId val="1152458512"/>
        <c:scaling>
          <c:logBase val="10"/>
          <c:orientation val="minMax"/>
          <c:min val="1.0000000000000009E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Minimum Focal Size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7072"/>
        <c:crosses val="autoZero"/>
        <c:crossBetween val="midCat"/>
      </c:valAx>
      <c:valAx>
        <c:axId val="2126372544"/>
        <c:scaling>
          <c:logBase val="10"/>
          <c:orientation val="minMax"/>
          <c:max val="1E+2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Density (kg/m^3)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370624"/>
        <c:crosses val="max"/>
        <c:crossBetween val="midCat"/>
      </c:valAx>
      <c:valAx>
        <c:axId val="212637062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637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v>Emittance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(0.02,emf20)'!$A$2:$A$122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(0.02,emf20)'!$M$2:$M$122</c:f>
              <c:numCache>
                <c:formatCode>General</c:formatCode>
                <c:ptCount val="121"/>
                <c:pt idx="0">
                  <c:v>2.3494764667863781E-8</c:v>
                </c:pt>
                <c:pt idx="1">
                  <c:v>2.0939730954430876E-8</c:v>
                </c:pt>
                <c:pt idx="2">
                  <c:v>1.8662555188533987E-8</c:v>
                </c:pt>
                <c:pt idx="3">
                  <c:v>1.6633019738103342E-8</c:v>
                </c:pt>
                <c:pt idx="4">
                  <c:v>1.4824194405905613E-8</c:v>
                </c:pt>
                <c:pt idx="5">
                  <c:v>1.3212077128612003E-8</c:v>
                </c:pt>
                <c:pt idx="6">
                  <c:v>1.1775276219542021E-8</c:v>
                </c:pt>
                <c:pt idx="7">
                  <c:v>1.049472600137325E-8</c:v>
                </c:pt>
                <c:pt idx="8">
                  <c:v>9.3534344177548882E-9</c:v>
                </c:pt>
                <c:pt idx="9">
                  <c:v>8.3362572908001852E-9</c:v>
                </c:pt>
                <c:pt idx="10">
                  <c:v>7.42969706431347E-9</c:v>
                </c:pt>
                <c:pt idx="11">
                  <c:v>6.6217244913493075E-9</c:v>
                </c:pt>
                <c:pt idx="12">
                  <c:v>5.9016181605909223E-9</c:v>
                </c:pt>
                <c:pt idx="13">
                  <c:v>5.259822715622163E-9</c:v>
                </c:pt>
                <c:pt idx="14">
                  <c:v>4.6878219206088061E-9</c:v>
                </c:pt>
                <c:pt idx="15">
                  <c:v>4.1780256711312123E-9</c:v>
                </c:pt>
                <c:pt idx="16">
                  <c:v>3.7236692950022248E-9</c:v>
                </c:pt>
                <c:pt idx="17">
                  <c:v>3.3187237414738096E-9</c:v>
                </c:pt>
                <c:pt idx="18">
                  <c:v>2.9578156344235744E-9</c:v>
                </c:pt>
                <c:pt idx="19">
                  <c:v>2.6361559498301236E-9</c:v>
                </c:pt>
                <c:pt idx="20">
                  <c:v>2.3494764497304931E-9</c:v>
                </c:pt>
                <c:pt idx="21">
                  <c:v>2.0939730758699861E-9</c:v>
                </c:pt>
                <c:pt idx="22">
                  <c:v>1.8662554526126983E-9</c:v>
                </c:pt>
                <c:pt idx="23">
                  <c:v>1.6633019036493282E-9</c:v>
                </c:pt>
                <c:pt idx="24">
                  <c:v>1.4824193618999244E-9</c:v>
                </c:pt>
                <c:pt idx="25">
                  <c:v>1.321207623768675E-9</c:v>
                </c:pt>
                <c:pt idx="26">
                  <c:v>1.1775275081525258E-9</c:v>
                </c:pt>
                <c:pt idx="27">
                  <c:v>1.0494724674010156E-9</c:v>
                </c:pt>
                <c:pt idx="28">
                  <c:v>9.3534328868650437E-10</c:v>
                </c:pt>
                <c:pt idx="29">
                  <c:v>8.3362554684583136E-10</c:v>
                </c:pt>
                <c:pt idx="30">
                  <c:v>7.4296950971733828E-10</c:v>
                </c:pt>
                <c:pt idx="31">
                  <c:v>6.6217222652960293E-10</c:v>
                </c:pt>
                <c:pt idx="32">
                  <c:v>5.9016156643409854E-10</c:v>
                </c:pt>
                <c:pt idx="33">
                  <c:v>5.2598199181828573E-10</c:v>
                </c:pt>
                <c:pt idx="34">
                  <c:v>4.6878187865382901E-10</c:v>
                </c:pt>
                <c:pt idx="35">
                  <c:v>4.1780221619409295E-10</c:v>
                </c:pt>
                <c:pt idx="36">
                  <c:v>3.7236653530975779E-10</c:v>
                </c:pt>
                <c:pt idx="37">
                  <c:v>3.318719321056651E-10</c:v>
                </c:pt>
                <c:pt idx="38">
                  <c:v>2.9578106781490103E-10</c:v>
                </c:pt>
                <c:pt idx="39">
                  <c:v>2.6361503858927205E-10</c:v>
                </c:pt>
                <c:pt idx="40">
                  <c:v>2.349470207601532E-10</c:v>
                </c:pt>
                <c:pt idx="41">
                  <c:v>2.0939660714956215E-10</c:v>
                </c:pt>
                <c:pt idx="42">
                  <c:v>1.8662475929679203E-10</c:v>
                </c:pt>
                <c:pt idx="43">
                  <c:v>1.663293086136978E-10</c:v>
                </c:pt>
                <c:pt idx="44">
                  <c:v>1.4824094680083611E-10</c:v>
                </c:pt>
                <c:pt idx="45">
                  <c:v>1.3211965228658353E-10</c:v>
                </c:pt>
                <c:pt idx="46">
                  <c:v>1.1775150528836296E-10</c:v>
                </c:pt>
                <c:pt idx="47">
                  <c:v>1.0494584922633206E-10</c:v>
                </c:pt>
                <c:pt idx="48">
                  <c:v>9.3532760825137246E-11</c:v>
                </c:pt>
                <c:pt idx="49">
                  <c:v>8.3360795337266736E-11</c:v>
                </c:pt>
                <c:pt idx="50">
                  <c:v>7.429497696251178E-11</c:v>
                </c:pt>
                <c:pt idx="51">
                  <c:v>6.6215007801672713E-11</c:v>
                </c:pt>
                <c:pt idx="52">
                  <c:v>5.9013671576618523E-11</c:v>
                </c:pt>
                <c:pt idx="53">
                  <c:v>5.2595410935997823E-11</c:v>
                </c:pt>
                <c:pt idx="54">
                  <c:v>4.6875059467658794E-11</c:v>
                </c:pt>
                <c:pt idx="55">
                  <c:v>4.1776711593073576E-11</c:v>
                </c:pt>
                <c:pt idx="56">
                  <c:v>3.7232715347673647E-11</c:v>
                </c:pt>
                <c:pt idx="57">
                  <c:v>3.318277468199614E-11</c:v>
                </c:pt>
                <c:pt idx="58">
                  <c:v>2.9573149372182649E-11</c:v>
                </c:pt>
                <c:pt idx="59">
                  <c:v>2.6355941923239206E-11</c:v>
                </c:pt>
                <c:pt idx="60">
                  <c:v>2.3488462003155273E-11</c:v>
                </c:pt>
                <c:pt idx="61">
                  <c:v>2.0932659974899537E-11</c:v>
                </c:pt>
                <c:pt idx="62">
                  <c:v>1.8654622010357119E-11</c:v>
                </c:pt>
                <c:pt idx="63">
                  <c:v>1.6624120087877978E-11</c:v>
                </c:pt>
                <c:pt idx="64">
                  <c:v>1.4814210903724167E-11</c:v>
                </c:pt>
                <c:pt idx="65">
                  <c:v>1.3200878377479772E-11</c:v>
                </c:pt>
                <c:pt idx="66">
                  <c:v>1.1762715010833284E-11</c:v>
                </c:pt>
                <c:pt idx="67">
                  <c:v>1.048063787595419E-11</c:v>
                </c:pt>
                <c:pt idx="68">
                  <c:v>9.3376354709750147E-12</c:v>
                </c:pt>
                <c:pt idx="69">
                  <c:v>8.3185420920715613E-12</c:v>
                </c:pt>
                <c:pt idx="70">
                  <c:v>7.4098367401145014E-12</c:v>
                </c:pt>
                <c:pt idx="71">
                  <c:v>6.5994639099609365E-12</c:v>
                </c:pt>
                <c:pt idx="72">
                  <c:v>5.8766739069728063E-12</c:v>
                </c:pt>
                <c:pt idx="73">
                  <c:v>5.2318806026647939E-12</c:v>
                </c:pt>
                <c:pt idx="74">
                  <c:v>4.6565347835498879E-12</c:v>
                </c:pt>
                <c:pt idx="75">
                  <c:v>4.1430114679379849E-12</c:v>
                </c:pt>
                <c:pt idx="76">
                  <c:v>3.684509767849679E-12</c:v>
                </c:pt>
                <c:pt idx="77">
                  <c:v>3.2749640597453706E-12</c:v>
                </c:pt>
                <c:pt idx="78">
                  <c:v>2.9089653995771088E-12</c:v>
                </c:pt>
                <c:pt idx="79">
                  <c:v>2.5816922736907881E-12</c:v>
                </c:pt>
                <c:pt idx="80">
                  <c:v>2.2888499127728224E-12</c:v>
                </c:pt>
                <c:pt idx="81">
                  <c:v>2.0266175014661133E-12</c:v>
                </c:pt>
                <c:pt idx="82">
                  <c:v>1.7916026743759525E-12</c:v>
                </c:pt>
                <c:pt idx="83">
                  <c:v>1.5808026745603188E-12</c:v>
                </c:pt>
                <c:pt idx="84">
                  <c:v>1.3915714314408191E-12</c:v>
                </c:pt>
                <c:pt idx="85">
                  <c:v>1.2215915614020938E-12</c:v>
                </c:pt>
                <c:pt idx="86">
                  <c:v>1.0688498968757059E-12</c:v>
                </c:pt>
                <c:pt idx="87">
                  <c:v>9.3161465132808711E-13</c:v>
                </c:pt>
                <c:pt idx="88">
                  <c:v>8.0841186114324078E-13</c:v>
                </c:pt>
                <c:pt idx="89">
                  <c:v>6.9799855474328923E-13</c:v>
                </c:pt>
                <c:pt idx="90">
                  <c:v>5.9933050219662226E-13</c:v>
                </c:pt>
                <c:pt idx="91">
                  <c:v>5.1152365199435771E-13</c:v>
                </c:pt>
                <c:pt idx="92">
                  <c:v>4.3381044196757351E-13</c:v>
                </c:pt>
                <c:pt idx="93">
                  <c:v>3.6549458653338565E-13</c:v>
                </c:pt>
                <c:pt idx="94">
                  <c:v>3.0590977472718174E-13</c:v>
                </c:pt>
                <c:pt idx="95">
                  <c:v>2.5438801052467362E-13</c:v>
                </c:pt>
                <c:pt idx="96">
                  <c:v>2.1024168607921406E-13</c:v>
                </c:pt>
                <c:pt idx="97">
                  <c:v>1.7276040526366842E-13</c:v>
                </c:pt>
                <c:pt idx="98">
                  <c:v>1.4122027662369201E-13</c:v>
                </c:pt>
                <c:pt idx="99">
                  <c:v>1.1490111020448949E-13</c:v>
                </c:pt>
                <c:pt idx="100">
                  <c:v>9.310630919920194E-14</c:v>
                </c:pt>
                <c:pt idx="101">
                  <c:v>7.5181077043845624E-14</c:v>
                </c:pt>
                <c:pt idx="102">
                  <c:v>6.0526190161270356E-14</c:v>
                </c:pt>
                <c:pt idx="103">
                  <c:v>4.8606289196828375E-14</c:v>
                </c:pt>
                <c:pt idx="104">
                  <c:v>3.8952943277818018E-14</c:v>
                </c:pt>
                <c:pt idx="105">
                  <c:v>3.11634871932492E-14</c:v>
                </c:pt>
                <c:pt idx="106">
                  <c:v>2.4896890121796825E-14</c:v>
                </c:pt>
                <c:pt idx="107">
                  <c:v>1.986785002352642E-14</c:v>
                </c:pt>
                <c:pt idx="108">
                  <c:v>1.5840081885910398E-14</c:v>
                </c:pt>
                <c:pt idx="109">
                  <c:v>1.2619497873272591E-14</c:v>
                </c:pt>
                <c:pt idx="110">
                  <c:v>1.0047729955955588E-14</c:v>
                </c:pt>
                <c:pt idx="111">
                  <c:v>7.9962489664037542E-15</c:v>
                </c:pt>
                <c:pt idx="112">
                  <c:v>6.361192726029883E-15</c:v>
                </c:pt>
                <c:pt idx="113">
                  <c:v>5.0589227870353385E-15</c:v>
                </c:pt>
                <c:pt idx="114">
                  <c:v>4.0222734269282821E-15</c:v>
                </c:pt>
                <c:pt idx="115">
                  <c:v>3.1974269974399264E-15</c:v>
                </c:pt>
                <c:pt idx="116">
                  <c:v>2.5413376192411186E-15</c:v>
                </c:pt>
                <c:pt idx="117">
                  <c:v>2.0196238380133358E-15</c:v>
                </c:pt>
                <c:pt idx="118">
                  <c:v>1.6048555489155813E-15</c:v>
                </c:pt>
                <c:pt idx="119">
                  <c:v>1.2751681820754766E-15</c:v>
                </c:pt>
                <c:pt idx="120">
                  <c:v>1.0131459067367754E-15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36-4F74-8F68-03831F2CECA3}"/>
            </c:ext>
          </c:extLst>
        </c:ser>
        <c:ser>
          <c:idx val="5"/>
          <c:order val="1"/>
          <c:tx>
            <c:v>   (Longitudinal)</c:v>
          </c:tx>
          <c:spPr>
            <a:ln w="19050" cap="rnd">
              <a:solidFill>
                <a:srgbClr val="5B9BD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 (0.02,emf20)'!$A$2:$A$122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(0.02,emf20)'!$N$2:$N$122</c:f>
              <c:numCache>
                <c:formatCode>General</c:formatCode>
                <c:ptCount val="121"/>
                <c:pt idx="0">
                  <c:v>2.349476469308645E-8</c:v>
                </c:pt>
                <c:pt idx="1">
                  <c:v>2.0939730982731177E-8</c:v>
                </c:pt>
                <c:pt idx="2">
                  <c:v>1.8662555220287442E-8</c:v>
                </c:pt>
                <c:pt idx="3">
                  <c:v>1.6633019773731308E-8</c:v>
                </c:pt>
                <c:pt idx="4">
                  <c:v>1.4824194445880845E-8</c:v>
                </c:pt>
                <c:pt idx="5">
                  <c:v>1.3212077173464952E-8</c:v>
                </c:pt>
                <c:pt idx="6">
                  <c:v>1.177527626986786E-8</c:v>
                </c:pt>
                <c:pt idx="7">
                  <c:v>1.0494726057839768E-8</c:v>
                </c:pt>
                <c:pt idx="8">
                  <c:v>9.3534344811113628E-9</c:v>
                </c:pt>
                <c:pt idx="9">
                  <c:v>8.3362573618873161E-9</c:v>
                </c:pt>
                <c:pt idx="10">
                  <c:v>7.4296971440745434E-9</c:v>
                </c:pt>
                <c:pt idx="11">
                  <c:v>6.621724580842705E-9</c:v>
                </c:pt>
                <c:pt idx="12">
                  <c:v>5.9016182610041653E-9</c:v>
                </c:pt>
                <c:pt idx="13">
                  <c:v>5.2598228282876746E-9</c:v>
                </c:pt>
                <c:pt idx="14">
                  <c:v>4.6878220470215905E-9</c:v>
                </c:pt>
                <c:pt idx="15">
                  <c:v>4.1780258129686884E-9</c:v>
                </c:pt>
                <c:pt idx="16">
                  <c:v>3.7236694541464894E-9</c:v>
                </c:pt>
                <c:pt idx="17">
                  <c:v>3.3187239200366114E-9</c:v>
                </c:pt>
                <c:pt idx="18">
                  <c:v>2.9578158347743329E-9</c:v>
                </c:pt>
                <c:pt idx="19">
                  <c:v>2.6361561746273714E-9</c:v>
                </c:pt>
                <c:pt idx="20">
                  <c:v>2.3494767019571517E-9</c:v>
                </c:pt>
                <c:pt idx="21">
                  <c:v>2.0939733588729499E-9</c:v>
                </c:pt>
                <c:pt idx="22">
                  <c:v>1.8662557701472432E-9</c:v>
                </c:pt>
                <c:pt idx="23">
                  <c:v>1.6633022599289435E-9</c:v>
                </c:pt>
                <c:pt idx="24">
                  <c:v>1.4824197616522227E-9</c:v>
                </c:pt>
                <c:pt idx="25">
                  <c:v>1.3212080722981225E-9</c:v>
                </c:pt>
                <c:pt idx="26">
                  <c:v>1.1775280114108324E-9</c:v>
                </c:pt>
                <c:pt idx="27">
                  <c:v>1.0494730320661073E-9</c:v>
                </c:pt>
                <c:pt idx="28">
                  <c:v>9.3534392225113552E-10</c:v>
                </c:pt>
                <c:pt idx="29">
                  <c:v>8.3362625771700843E-10</c:v>
                </c:pt>
                <c:pt idx="30">
                  <c:v>7.4297030732787369E-10</c:v>
                </c:pt>
                <c:pt idx="31">
                  <c:v>6.6217312146328069E-10</c:v>
                </c:pt>
                <c:pt idx="32">
                  <c:v>5.9016257056611262E-10</c:v>
                </c:pt>
                <c:pt idx="33">
                  <c:v>5.2598311847281202E-10</c:v>
                </c:pt>
                <c:pt idx="34">
                  <c:v>4.6878314278082358E-10</c:v>
                </c:pt>
                <c:pt idx="35">
                  <c:v>4.1780363456766206E-10</c:v>
                </c:pt>
                <c:pt idx="36">
                  <c:v>3.7236812675072766E-10</c:v>
                </c:pt>
                <c:pt idx="37">
                  <c:v>3.3187371773130827E-10</c:v>
                </c:pt>
                <c:pt idx="38">
                  <c:v>2.9578307131912732E-10</c:v>
                </c:pt>
                <c:pt idx="39">
                  <c:v>2.6361728655700157E-10</c:v>
                </c:pt>
                <c:pt idx="40">
                  <c:v>2.3494954302003814E-10</c:v>
                </c:pt>
                <c:pt idx="41">
                  <c:v>2.0939943716973299E-10</c:v>
                </c:pt>
                <c:pt idx="42">
                  <c:v>1.8662793462887186E-10</c:v>
                </c:pt>
                <c:pt idx="43">
                  <c:v>1.66332871390966E-10</c:v>
                </c:pt>
                <c:pt idx="44">
                  <c:v>1.4824494429713691E-10</c:v>
                </c:pt>
                <c:pt idx="45">
                  <c:v>1.3212413754337482E-10</c:v>
                </c:pt>
                <c:pt idx="46">
                  <c:v>1.1775653781819619E-10</c:v>
                </c:pt>
                <c:pt idx="47">
                  <c:v>1.0495149580205574E-10</c:v>
                </c:pt>
                <c:pt idx="48">
                  <c:v>9.3539096365237725E-11</c:v>
                </c:pt>
                <c:pt idx="49">
                  <c:v>8.336790389901002E-11</c:v>
                </c:pt>
                <c:pt idx="50">
                  <c:v>7.4302952855946829E-11</c:v>
                </c:pt>
                <c:pt idx="51">
                  <c:v>6.6223956839111298E-11</c:v>
                </c:pt>
                <c:pt idx="52">
                  <c:v>5.9023712473936199E-11</c:v>
                </c:pt>
                <c:pt idx="53">
                  <c:v>5.2606676884017091E-11</c:v>
                </c:pt>
                <c:pt idx="54">
                  <c:v>4.6887699893996161E-11</c:v>
                </c:pt>
                <c:pt idx="55">
                  <c:v>4.1790894137165181E-11</c:v>
                </c:pt>
                <c:pt idx="56">
                  <c:v>3.7248628074249823E-11</c:v>
                </c:pt>
                <c:pt idx="57">
                  <c:v>3.3200628561053235E-11</c:v>
                </c:pt>
                <c:pt idx="58">
                  <c:v>2.9593181056492157E-11</c:v>
                </c:pt>
                <c:pt idx="59">
                  <c:v>2.6378416857614051E-11</c:v>
                </c:pt>
                <c:pt idx="60">
                  <c:v>2.3513677903011437E-11</c:v>
                </c:pt>
                <c:pt idx="61">
                  <c:v>2.0960950715023885E-11</c:v>
                </c:pt>
                <c:pt idx="62">
                  <c:v>1.8686361968082489E-11</c:v>
                </c:pt>
                <c:pt idx="63">
                  <c:v>1.6659728987864345E-11</c:v>
                </c:pt>
                <c:pt idx="64">
                  <c:v>1.4854159213934642E-11</c:v>
                </c:pt>
                <c:pt idx="65">
                  <c:v>1.3245693307256976E-11</c:v>
                </c:pt>
                <c:pt idx="66">
                  <c:v>1.1812987161551559E-11</c:v>
                </c:pt>
                <c:pt idx="67">
                  <c:v>1.0537028591580497E-11</c:v>
                </c:pt>
                <c:pt idx="68">
                  <c:v>9.4008849286495425E-12</c:v>
                </c:pt>
                <c:pt idx="69">
                  <c:v>8.38947815960359E-12</c:v>
                </c:pt>
                <c:pt idx="70">
                  <c:v>7.4893846054298769E-12</c:v>
                </c:pt>
                <c:pt idx="71">
                  <c:v>6.6886564534124656E-12</c:v>
                </c:pt>
                <c:pt idx="72">
                  <c:v>5.976662736159232E-12</c:v>
                </c:pt>
                <c:pt idx="73">
                  <c:v>5.3439475945633533E-12</c:v>
                </c:pt>
                <c:pt idx="74">
                  <c:v>4.7821038720744373E-12</c:v>
                </c:pt>
                <c:pt idx="75">
                  <c:v>4.2836602662168453E-12</c:v>
                </c:pt>
                <c:pt idx="76">
                  <c:v>3.8419804114908013E-12</c:v>
                </c:pt>
                <c:pt idx="77">
                  <c:v>3.4511723871060402E-12</c:v>
                </c:pt>
                <c:pt idx="78">
                  <c:v>3.1060072357990622E-12</c:v>
                </c:pt>
                <c:pt idx="79">
                  <c:v>2.8018451507772576E-12</c:v>
                </c:pt>
                <c:pt idx="80">
                  <c:v>2.53456804526915E-12</c:v>
                </c:pt>
                <c:pt idx="81">
                  <c:v>2.3005172788197165E-12</c:v>
                </c:pt>
                <c:pt idx="82">
                  <c:v>2.0964354022316994E-12</c:v>
                </c:pt>
                <c:pt idx="83">
                  <c:v>1.9194109379693498E-12</c:v>
                </c:pt>
                <c:pt idx="84">
                  <c:v>1.7668254870534251E-12</c:v>
                </c:pt>
                <c:pt idx="85">
                  <c:v>1.6363029046567533E-12</c:v>
                </c:pt>
                <c:pt idx="86">
                  <c:v>1.5256609567497392E-12</c:v>
                </c:pt>
                <c:pt idx="87">
                  <c:v>1.4328667458868869E-12</c:v>
                </c:pt>
                <c:pt idx="88">
                  <c:v>1.3559981527039042E-12</c:v>
                </c:pt>
                <c:pt idx="89">
                  <c:v>1.2932143037111226E-12</c:v>
                </c:pt>
                <c:pt idx="90">
                  <c:v>1.2427382281730042E-12</c:v>
                </c:pt>
                <c:pt idx="91">
                  <c:v>1.2028539809340814E-12</c:v>
                </c:pt>
                <c:pt idx="92">
                  <c:v>1.1719184069121126E-12</c:v>
                </c:pt>
                <c:pt idx="93">
                  <c:v>1.1483847550731996E-12</c:v>
                </c:pt>
                <c:pt idx="94">
                  <c:v>1.1308324558363884E-12</c:v>
                </c:pt>
                <c:pt idx="95">
                  <c:v>1.1179957570572546E-12</c:v>
                </c:pt>
                <c:pt idx="96">
                  <c:v>1.1087843881768688E-12</c:v>
                </c:pt>
                <c:pt idx="97">
                  <c:v>1.1022918898940469E-12</c:v>
                </c:pt>
                <c:pt idx="98">
                  <c:v>1.0977906992815138E-12</c:v>
                </c:pt>
                <c:pt idx="99">
                  <c:v>1.094716181494339E-12</c:v>
                </c:pt>
                <c:pt idx="100">
                  <c:v>1.0926436004992753E-12</c:v>
                </c:pt>
                <c:pt idx="101">
                  <c:v>1.0912623182556956E-12</c:v>
                </c:pt>
                <c:pt idx="102">
                  <c:v>1.0903507108241647E-12</c:v>
                </c:pt>
                <c:pt idx="103">
                  <c:v>1.0897540200654496E-12</c:v>
                </c:pt>
                <c:pt idx="104">
                  <c:v>1.0893661389493099E-12</c:v>
                </c:pt>
                <c:pt idx="105">
                  <c:v>1.0891154281495448E-12</c:v>
                </c:pt>
                <c:pt idx="106">
                  <c:v>1.0889541349556735E-12</c:v>
                </c:pt>
                <c:pt idx="107">
                  <c:v>1.0888507631277483E-12</c:v>
                </c:pt>
                <c:pt idx="108">
                  <c:v>1.0887847175146585E-12</c:v>
                </c:pt>
                <c:pt idx="109">
                  <c:v>1.0887426255207867E-12</c:v>
                </c:pt>
                <c:pt idx="110">
                  <c:v>1.0887158535525193E-12</c:v>
                </c:pt>
                <c:pt idx="111">
                  <c:v>1.0886988531714613E-12</c:v>
                </c:pt>
                <c:pt idx="112">
                  <c:v>1.0886880717966098E-12</c:v>
                </c:pt>
                <c:pt idx="113">
                  <c:v>1.0886812415023452E-12</c:v>
                </c:pt>
                <c:pt idx="114">
                  <c:v>1.0886769179067055E-12</c:v>
                </c:pt>
                <c:pt idx="115">
                  <c:v>1.0886741828658962E-12</c:v>
                </c:pt>
                <c:pt idx="116">
                  <c:v>1.0886724536315859E-12</c:v>
                </c:pt>
                <c:pt idx="117">
                  <c:v>1.0886713607787107E-12</c:v>
                </c:pt>
                <c:pt idx="118">
                  <c:v>1.0886706703409692E-12</c:v>
                </c:pt>
                <c:pt idx="119">
                  <c:v>1.0886702342551738E-12</c:v>
                </c:pt>
                <c:pt idx="120">
                  <c:v>1.088669958878241E-12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36-4F74-8F68-03831F2CECA3}"/>
            </c:ext>
          </c:extLst>
        </c:ser>
        <c:ser>
          <c:idx val="0"/>
          <c:order val="2"/>
          <c:tx>
            <c:v>Space charge (Ca+)</c:v>
          </c:tx>
          <c:spPr>
            <a:ln w="1905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(0.02,emf20)'!$A$2:$A$122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(0.02,emf20)'!$I$2:$I$122</c:f>
              <c:numCache>
                <c:formatCode>General</c:formatCode>
                <c:ptCount val="121"/>
                <c:pt idx="0">
                  <c:v>8.9819152743861899E-6</c:v>
                </c:pt>
                <c:pt idx="1">
                  <c:v>7.13447681150932E-6</c:v>
                </c:pt>
                <c:pt idx="2">
                  <c:v>5.6671747816334634E-6</c:v>
                </c:pt>
                <c:pt idx="3">
                  <c:v>4.5016648027010702E-6</c:v>
                </c:pt>
                <c:pt idx="4">
                  <c:v>3.5759035243655337E-6</c:v>
                </c:pt>
                <c:pt idx="5">
                  <c:v>2.8404447872102313E-6</c:v>
                </c:pt>
                <c:pt idx="6">
                  <c:v>2.2562115727170216E-6</c:v>
                </c:pt>
                <c:pt idx="7">
                  <c:v>1.7921944721398685E-6</c:v>
                </c:pt>
                <c:pt idx="8">
                  <c:v>1.4235977234156866E-6</c:v>
                </c:pt>
                <c:pt idx="9">
                  <c:v>1.130808258297501E-6</c:v>
                </c:pt>
                <c:pt idx="10">
                  <c:v>8.9822868270987894E-7</c:v>
                </c:pt>
                <c:pt idx="11">
                  <c:v>7.1348284541142535E-7</c:v>
                </c:pt>
                <c:pt idx="12">
                  <c:v>5.6674336360994205E-7</c:v>
                </c:pt>
                <c:pt idx="13">
                  <c:v>4.5018047987039328E-7</c:v>
                </c:pt>
                <c:pt idx="14">
                  <c:v>3.5759035243655339E-7</c:v>
                </c:pt>
                <c:pt idx="15">
                  <c:v>2.8404447872102312E-7</c:v>
                </c:pt>
                <c:pt idx="16">
                  <c:v>2.256246738657462E-7</c:v>
                </c:pt>
                <c:pt idx="17">
                  <c:v>1.7921944721398688E-7</c:v>
                </c:pt>
                <c:pt idx="18">
                  <c:v>1.4235930567389997E-7</c:v>
                </c:pt>
                <c:pt idx="19">
                  <c:v>1.1307994248471453E-7</c:v>
                </c:pt>
                <c:pt idx="20">
                  <c:v>8.9822682487330885E-8</c:v>
                </c:pt>
                <c:pt idx="21">
                  <c:v>7.134863620281242E-8</c:v>
                </c:pt>
                <c:pt idx="22">
                  <c:v>5.6674262399293753E-8</c:v>
                </c:pt>
                <c:pt idx="23">
                  <c:v>4.5017954653661796E-8</c:v>
                </c:pt>
                <c:pt idx="24">
                  <c:v>3.5759035243655338E-8</c:v>
                </c:pt>
                <c:pt idx="25">
                  <c:v>2.8404410715439724E-8</c:v>
                </c:pt>
                <c:pt idx="26">
                  <c:v>2.2562420498020666E-8</c:v>
                </c:pt>
                <c:pt idx="27">
                  <c:v>1.79219669098314E-8</c:v>
                </c:pt>
                <c:pt idx="28">
                  <c:v>1.4235923567401353E-8</c:v>
                </c:pt>
                <c:pt idx="29">
                  <c:v>1.1307994248471455E-8</c:v>
                </c:pt>
                <c:pt idx="30">
                  <c:v>8.9822580306647121E-9</c:v>
                </c:pt>
                <c:pt idx="31">
                  <c:v>7.1348606897540861E-9</c:v>
                </c:pt>
                <c:pt idx="32">
                  <c:v>5.6674199532000146E-9</c:v>
                </c:pt>
                <c:pt idx="33">
                  <c:v>4.501790798711815E-9</c:v>
                </c:pt>
                <c:pt idx="34">
                  <c:v>3.5758985187848333E-9</c:v>
                </c:pt>
                <c:pt idx="35">
                  <c:v>2.8404361483011532E-9</c:v>
                </c:pt>
                <c:pt idx="36">
                  <c:v>2.2562376540178327E-9</c:v>
                </c:pt>
                <c:pt idx="37">
                  <c:v>1.792192290282676E-9</c:v>
                </c:pt>
                <c:pt idx="38">
                  <c:v>1.4235879234299818E-9</c:v>
                </c:pt>
                <c:pt idx="39">
                  <c:v>1.1307951112290403E-9</c:v>
                </c:pt>
                <c:pt idx="40">
                  <c:v>8.9822149292503229E-10</c:v>
                </c:pt>
                <c:pt idx="41">
                  <c:v>7.1348170251846214E-10</c:v>
                </c:pt>
                <c:pt idx="42">
                  <c:v>5.6673767230681794E-10</c:v>
                </c:pt>
                <c:pt idx="43">
                  <c:v>4.5017474459552093E-10</c:v>
                </c:pt>
                <c:pt idx="44">
                  <c:v>3.5758551916528067E-10</c:v>
                </c:pt>
                <c:pt idx="45">
                  <c:v>2.840392843077919E-10</c:v>
                </c:pt>
                <c:pt idx="46">
                  <c:v>2.2561943418063685E-10</c:v>
                </c:pt>
                <c:pt idx="47">
                  <c:v>1.7921489722720214E-10</c:v>
                </c:pt>
                <c:pt idx="48">
                  <c:v>1.4235446324409992E-10</c:v>
                </c:pt>
                <c:pt idx="49">
                  <c:v>1.1307518002051957E-10</c:v>
                </c:pt>
                <c:pt idx="50">
                  <c:v>8.9817818573080112E-11</c:v>
                </c:pt>
                <c:pt idx="51">
                  <c:v>7.1343839777845023E-11</c:v>
                </c:pt>
                <c:pt idx="52">
                  <c:v>5.6669436778576508E-11</c:v>
                </c:pt>
                <c:pt idx="53">
                  <c:v>4.5013144238765032E-11</c:v>
                </c:pt>
                <c:pt idx="54">
                  <c:v>3.5754221988475713E-11</c:v>
                </c:pt>
                <c:pt idx="55">
                  <c:v>2.839959869031456E-11</c:v>
                </c:pt>
                <c:pt idx="56">
                  <c:v>2.2557613826080468E-11</c:v>
                </c:pt>
                <c:pt idx="57">
                  <c:v>1.7917160399989037E-11</c:v>
                </c:pt>
                <c:pt idx="58">
                  <c:v>1.423111734642001E-11</c:v>
                </c:pt>
                <c:pt idx="59">
                  <c:v>1.1303189429798534E-11</c:v>
                </c:pt>
                <c:pt idx="60">
                  <c:v>8.9774538131301978E-12</c:v>
                </c:pt>
                <c:pt idx="61">
                  <c:v>7.1300565928395531E-12</c:v>
                </c:pt>
                <c:pt idx="62">
                  <c:v>5.6626171304256205E-12</c:v>
                </c:pt>
                <c:pt idx="63">
                  <c:v>4.4969889236326406E-12</c:v>
                </c:pt>
                <c:pt idx="64">
                  <c:v>3.5710980196885376E-12</c:v>
                </c:pt>
                <c:pt idx="65">
                  <c:v>2.8356373509702424E-12</c:v>
                </c:pt>
                <c:pt idx="66">
                  <c:v>2.2514409543230625E-12</c:v>
                </c:pt>
                <c:pt idx="67">
                  <c:v>1.7873982399613993E-12</c:v>
                </c:pt>
                <c:pt idx="68">
                  <c:v>1.4187972390844328E-12</c:v>
                </c:pt>
                <c:pt idx="69">
                  <c:v>1.1260086010428215E-12</c:v>
                </c:pt>
                <c:pt idx="70">
                  <c:v>8.9344025802878297E-13</c:v>
                </c:pt>
                <c:pt idx="71">
                  <c:v>7.0870708952734895E-13</c:v>
                </c:pt>
                <c:pt idx="72">
                  <c:v>5.6197136780184661E-13</c:v>
                </c:pt>
                <c:pt idx="73">
                  <c:v>4.4541886029532172E-13</c:v>
                </c:pt>
                <c:pt idx="74">
                  <c:v>3.5284268907218527E-13</c:v>
                </c:pt>
                <c:pt idx="75">
                  <c:v>2.7931278536563304E-13</c:v>
                </c:pt>
                <c:pt idx="76">
                  <c:v>2.2091333533210489E-13</c:v>
                </c:pt>
                <c:pt idx="77">
                  <c:v>1.7453423309195309E-13</c:v>
                </c:pt>
                <c:pt idx="78">
                  <c:v>1.377054324575841E-13</c:v>
                </c:pt>
                <c:pt idx="79">
                  <c:v>1.0846537197978329E-13</c:v>
                </c:pt>
                <c:pt idx="80">
                  <c:v>8.5256460881214304E-14</c:v>
                </c:pt>
                <c:pt idx="81">
                  <c:v>6.6842052563256625E-14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36-4F74-8F68-03831F2CECA3}"/>
            </c:ext>
          </c:extLst>
        </c:ser>
        <c:ser>
          <c:idx val="1"/>
          <c:order val="3"/>
          <c:tx>
            <c:v>   (Longitudinal)</c:v>
          </c:tx>
          <c:spPr>
            <a:ln w="19050" cap="rnd">
              <a:solidFill>
                <a:srgbClr val="ED7D3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 (0.02,emf20)'!$A$2:$A$122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(0.02,emf20)'!$J$2:$J$122</c:f>
              <c:numCache>
                <c:formatCode>General</c:formatCode>
                <c:ptCount val="121"/>
                <c:pt idx="0">
                  <c:v>8.9819152743861899E-6</c:v>
                </c:pt>
                <c:pt idx="1">
                  <c:v>7.13447681150932E-6</c:v>
                </c:pt>
                <c:pt idx="2">
                  <c:v>5.6671747816334634E-6</c:v>
                </c:pt>
                <c:pt idx="3">
                  <c:v>4.5016648027010702E-6</c:v>
                </c:pt>
                <c:pt idx="4">
                  <c:v>3.5759035243655337E-6</c:v>
                </c:pt>
                <c:pt idx="5">
                  <c:v>2.8404447872102313E-6</c:v>
                </c:pt>
                <c:pt idx="6">
                  <c:v>2.2562115727170216E-6</c:v>
                </c:pt>
                <c:pt idx="7">
                  <c:v>1.7921944721398685E-6</c:v>
                </c:pt>
                <c:pt idx="8">
                  <c:v>1.4235977234156866E-6</c:v>
                </c:pt>
                <c:pt idx="9">
                  <c:v>1.130808258297501E-6</c:v>
                </c:pt>
                <c:pt idx="10">
                  <c:v>8.9822868270987894E-7</c:v>
                </c:pt>
                <c:pt idx="11">
                  <c:v>7.1348284541142535E-7</c:v>
                </c:pt>
                <c:pt idx="12">
                  <c:v>5.6674336360994205E-7</c:v>
                </c:pt>
                <c:pt idx="13">
                  <c:v>4.5018047987039328E-7</c:v>
                </c:pt>
                <c:pt idx="14">
                  <c:v>3.5759035243655339E-7</c:v>
                </c:pt>
                <c:pt idx="15">
                  <c:v>2.8404447872102312E-7</c:v>
                </c:pt>
                <c:pt idx="16">
                  <c:v>2.256246738657462E-7</c:v>
                </c:pt>
                <c:pt idx="17">
                  <c:v>1.7921944721398688E-7</c:v>
                </c:pt>
                <c:pt idx="18">
                  <c:v>1.4235930567389997E-7</c:v>
                </c:pt>
                <c:pt idx="19">
                  <c:v>1.1307994248471453E-7</c:v>
                </c:pt>
                <c:pt idx="20">
                  <c:v>8.9822682487330885E-8</c:v>
                </c:pt>
                <c:pt idx="21">
                  <c:v>7.134863620281242E-8</c:v>
                </c:pt>
                <c:pt idx="22">
                  <c:v>5.6674262399293753E-8</c:v>
                </c:pt>
                <c:pt idx="23">
                  <c:v>4.5017977986969893E-8</c:v>
                </c:pt>
                <c:pt idx="24">
                  <c:v>3.5759049965978186E-8</c:v>
                </c:pt>
                <c:pt idx="25">
                  <c:v>2.8404429293758866E-8</c:v>
                </c:pt>
                <c:pt idx="26">
                  <c:v>2.2562438081205559E-8</c:v>
                </c:pt>
                <c:pt idx="27">
                  <c:v>1.7921985400233965E-8</c:v>
                </c:pt>
                <c:pt idx="28">
                  <c:v>1.423594223405303E-8</c:v>
                </c:pt>
                <c:pt idx="29">
                  <c:v>1.1308013387496775E-8</c:v>
                </c:pt>
                <c:pt idx="30">
                  <c:v>8.9822775379063322E-9</c:v>
                </c:pt>
                <c:pt idx="31">
                  <c:v>7.1348794451694831E-9</c:v>
                </c:pt>
                <c:pt idx="32">
                  <c:v>5.6674395530493565E-9</c:v>
                </c:pt>
                <c:pt idx="33">
                  <c:v>4.501810165390665E-9</c:v>
                </c:pt>
                <c:pt idx="34">
                  <c:v>3.5759178050698482E-9</c:v>
                </c:pt>
                <c:pt idx="35">
                  <c:v>2.8404554698048753E-9</c:v>
                </c:pt>
                <c:pt idx="36">
                  <c:v>2.2562569369852371E-9</c:v>
                </c:pt>
                <c:pt idx="37">
                  <c:v>1.7922115573747801E-9</c:v>
                </c:pt>
                <c:pt idx="38">
                  <c:v>1.4236072201972278E-9</c:v>
                </c:pt>
                <c:pt idx="39">
                  <c:v>1.1308143976267871E-9</c:v>
                </c:pt>
                <c:pt idx="40">
                  <c:v>8.9824077741381915E-10</c:v>
                </c:pt>
                <c:pt idx="41">
                  <c:v>7.1350098566435901E-10</c:v>
                </c:pt>
                <c:pt idx="42">
                  <c:v>5.6675695441604357E-10</c:v>
                </c:pt>
                <c:pt idx="43">
                  <c:v>4.501940299794051E-10</c:v>
                </c:pt>
                <c:pt idx="44">
                  <c:v>3.576048059191163E-10</c:v>
                </c:pt>
                <c:pt idx="45">
                  <c:v>2.8405857017386818E-10</c:v>
                </c:pt>
                <c:pt idx="46">
                  <c:v>2.2563871964949948E-10</c:v>
                </c:pt>
                <c:pt idx="47">
                  <c:v>1.7923418300580265E-10</c:v>
                </c:pt>
                <c:pt idx="48">
                  <c:v>1.4237374905613809E-10</c:v>
                </c:pt>
                <c:pt idx="49">
                  <c:v>1.1309446569256313E-10</c:v>
                </c:pt>
                <c:pt idx="50">
                  <c:v>8.983710427832166E-11</c:v>
                </c:pt>
                <c:pt idx="51">
                  <c:v>7.1363125449652138E-11</c:v>
                </c:pt>
                <c:pt idx="52">
                  <c:v>5.6688722511929705E-11</c:v>
                </c:pt>
                <c:pt idx="53">
                  <c:v>4.5032429940136576E-11</c:v>
                </c:pt>
                <c:pt idx="54">
                  <c:v>3.5773507703471789E-11</c:v>
                </c:pt>
                <c:pt idx="55">
                  <c:v>2.8418884401431507E-11</c:v>
                </c:pt>
                <c:pt idx="56">
                  <c:v>2.2576899537968144E-11</c:v>
                </c:pt>
                <c:pt idx="57">
                  <c:v>1.7936446110278616E-11</c:v>
                </c:pt>
                <c:pt idx="58">
                  <c:v>1.4250403058413308E-11</c:v>
                </c:pt>
                <c:pt idx="59">
                  <c:v>1.1322475141472514E-11</c:v>
                </c:pt>
                <c:pt idx="60">
                  <c:v>8.9967395240101253E-12</c:v>
                </c:pt>
                <c:pt idx="61">
                  <c:v>7.1493423031850784E-12</c:v>
                </c:pt>
                <c:pt idx="62">
                  <c:v>5.6819028413954668E-12</c:v>
                </c:pt>
                <c:pt idx="63">
                  <c:v>4.5162746346726227E-12</c:v>
                </c:pt>
                <c:pt idx="64">
                  <c:v>3.5903837305683828E-12</c:v>
                </c:pt>
                <c:pt idx="65">
                  <c:v>2.8549230619456435E-12</c:v>
                </c:pt>
                <c:pt idx="66">
                  <c:v>2.2707266652947743E-12</c:v>
                </c:pt>
                <c:pt idx="67">
                  <c:v>1.8066839508989266E-12</c:v>
                </c:pt>
                <c:pt idx="68">
                  <c:v>1.4380829500400102E-12</c:v>
                </c:pt>
                <c:pt idx="69">
                  <c:v>1.1452943120132366E-12</c:v>
                </c:pt>
                <c:pt idx="70">
                  <c:v>9.1272596898920967E-13</c:v>
                </c:pt>
                <c:pt idx="71">
                  <c:v>7.2799280049111608E-13</c:v>
                </c:pt>
                <c:pt idx="72">
                  <c:v>5.8125707876916187E-13</c:v>
                </c:pt>
                <c:pt idx="73">
                  <c:v>4.64704571266774E-13</c:v>
                </c:pt>
                <c:pt idx="74">
                  <c:v>3.7212840004813186E-13</c:v>
                </c:pt>
                <c:pt idx="75">
                  <c:v>2.9859849634952938E-13</c:v>
                </c:pt>
                <c:pt idx="76">
                  <c:v>2.401990463276897E-13</c:v>
                </c:pt>
                <c:pt idx="77">
                  <c:v>1.9381994410729014E-13</c:v>
                </c:pt>
                <c:pt idx="78">
                  <c:v>1.5699114350273449E-13</c:v>
                </c:pt>
                <c:pt idx="79">
                  <c:v>1.2775108307137838E-13</c:v>
                </c:pt>
                <c:pt idx="80">
                  <c:v>1.0454217204468E-13</c:v>
                </c:pt>
                <c:pt idx="81">
                  <c:v>8.6127763836953224E-14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836-4F74-8F68-03831F2CECA3}"/>
            </c:ext>
          </c:extLst>
        </c:ser>
        <c:ser>
          <c:idx val="2"/>
          <c:order val="4"/>
          <c:tx>
            <c:v>Space charge (Ca20+)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(0.02,emf20)'!$A$2:$A$122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(0.02,emf20)'!$O$2:$O$122</c:f>
              <c:numCache>
                <c:formatCode>General</c:formatCode>
                <c:ptCount val="121"/>
                <c:pt idx="56" formatCode="0.00E+00">
                  <c:v>9.0230455299999999E-9</c:v>
                </c:pt>
                <c:pt idx="57" formatCode="0.00E+00">
                  <c:v>7.1668641600000001E-9</c:v>
                </c:pt>
                <c:pt idx="58" formatCode="0.00E+00">
                  <c:v>5.6924469400000001E-9</c:v>
                </c:pt>
                <c:pt idx="59" formatCode="0.00E+00">
                  <c:v>4.5212757700000003E-9</c:v>
                </c:pt>
                <c:pt idx="60" formatCode="0.00E+00">
                  <c:v>3.5909815200000001E-9</c:v>
                </c:pt>
                <c:pt idx="61" formatCode="0.00E+00">
                  <c:v>2.85202264E-9</c:v>
                </c:pt>
                <c:pt idx="62" formatCode="0.00E+00">
                  <c:v>2.26504685E-9</c:v>
                </c:pt>
                <c:pt idx="63" formatCode="0.00E+00">
                  <c:v>1.7979024800000001E-9</c:v>
                </c:pt>
                <c:pt idx="64" formatCode="0.00E+00">
                  <c:v>1.4234903400000001E-9</c:v>
                </c:pt>
                <c:pt idx="65" formatCode="0.00E+00">
                  <c:v>1.1293104600000001E-9</c:v>
                </c:pt>
                <c:pt idx="66" formatCode="0.00E+00">
                  <c:v>8.9563733999999996E-10</c:v>
                </c:pt>
                <c:pt idx="67" formatCode="0.00E+00">
                  <c:v>7.1002703699999999E-10</c:v>
                </c:pt>
                <c:pt idx="68" formatCode="0.00E+00">
                  <c:v>5.6259511499999995E-10</c:v>
                </c:pt>
                <c:pt idx="69" formatCode="0.00E+00">
                  <c:v>4.43512864E-10</c:v>
                </c:pt>
                <c:pt idx="70" formatCode="0.00E+00">
                  <c:v>3.5049065199999998E-10</c:v>
                </c:pt>
                <c:pt idx="71" formatCode="0.00E+00">
                  <c:v>2.76685889E-10</c:v>
                </c:pt>
                <c:pt idx="72" formatCode="0.00E+00">
                  <c:v>2.1793635999999999E-10</c:v>
                </c:pt>
                <c:pt idx="73" formatCode="0.00E+00">
                  <c:v>1.7134780400000001E-10</c:v>
                </c:pt>
                <c:pt idx="74" formatCode="0.00E+00">
                  <c:v>1.34364518E-10</c:v>
                </c:pt>
                <c:pt idx="75" formatCode="0.00E+00">
                  <c:v>1.05018103E-10</c:v>
                </c:pt>
                <c:pt idx="76" formatCode="0.00E+00">
                  <c:v>8.1598552799999999E-11</c:v>
                </c:pt>
                <c:pt idx="77" formatCode="0.00E+00">
                  <c:v>6.3183629999999997E-11</c:v>
                </c:pt>
                <c:pt idx="78" formatCode="0.00E+00">
                  <c:v>4.8628869700000001E-11</c:v>
                </c:pt>
                <c:pt idx="79" formatCode="0.00E+00">
                  <c:v>3.7299975600000002E-11</c:v>
                </c:pt>
                <c:pt idx="80" formatCode="0.00E+00">
                  <c:v>2.83182787E-11</c:v>
                </c:pt>
                <c:pt idx="81" formatCode="0.00E+00">
                  <c:v>2.1307681900000001E-11</c:v>
                </c:pt>
                <c:pt idx="82" formatCode="0.00E+00">
                  <c:v>1.5919746200000001E-11</c:v>
                </c:pt>
                <c:pt idx="83" formatCode="0.00E+00">
                  <c:v>1.17324304E-11</c:v>
                </c:pt>
                <c:pt idx="84" formatCode="0.00E+00">
                  <c:v>8.5636297799999996E-12</c:v>
                </c:pt>
                <c:pt idx="85" formatCode="0.00E+00">
                  <c:v>6.2265190300000001E-12</c:v>
                </c:pt>
                <c:pt idx="86" formatCode="0.00E+00">
                  <c:v>4.5293273100000002E-12</c:v>
                </c:pt>
                <c:pt idx="87" formatCode="0.00E+00">
                  <c:v>3.2788470800000001E-12</c:v>
                </c:pt>
                <c:pt idx="88" formatCode="0.00E+00">
                  <c:v>2.4103318199999999E-12</c:v>
                </c:pt>
                <c:pt idx="89" formatCode="0.00E+00">
                  <c:v>1.77011782E-12</c:v>
                </c:pt>
                <c:pt idx="90" formatCode="0.00E+00">
                  <c:v>1.3194680200000001E-12</c:v>
                </c:pt>
                <c:pt idx="91" formatCode="0.00E+00">
                  <c:v>9.8802544599999991E-13</c:v>
                </c:pt>
                <c:pt idx="92" formatCode="0.00E+00">
                  <c:v>7.49769015E-13</c:v>
                </c:pt>
                <c:pt idx="93" formatCode="0.00E+00">
                  <c:v>5.7368727299999996E-13</c:v>
                </c:pt>
                <c:pt idx="94" formatCode="0.00E+00">
                  <c:v>4.4176357700000001E-13</c:v>
                </c:pt>
                <c:pt idx="95" formatCode="0.00E+00">
                  <c:v>3.43089445E-13</c:v>
                </c:pt>
                <c:pt idx="96" formatCode="0.00E+00">
                  <c:v>2.6784776399999999E-13</c:v>
                </c:pt>
                <c:pt idx="97" formatCode="0.00E+00">
                  <c:v>2.1020226099999999E-13</c:v>
                </c:pt>
                <c:pt idx="98" formatCode="0.00E+00">
                  <c:v>1.65771235E-13</c:v>
                </c:pt>
                <c:pt idx="99" formatCode="0.00E+00">
                  <c:v>1.3139862200000001E-13</c:v>
                </c:pt>
                <c:pt idx="100" formatCode="0.00E+00">
                  <c:v>1.04743051E-13</c:v>
                </c:pt>
                <c:pt idx="101" formatCode="0.00E+00">
                  <c:v>8.4046153700000001E-14</c:v>
                </c:pt>
                <c:pt idx="102" formatCode="0.00E+00">
                  <c:v>6.79380328E-14</c:v>
                </c:pt>
                <c:pt idx="103" formatCode="0.00E+00">
                  <c:v>5.5403628300000002E-14</c:v>
                </c:pt>
                <c:pt idx="104" formatCode="0.00E+00">
                  <c:v>4.5645112800000003E-14</c:v>
                </c:pt>
                <c:pt idx="105" formatCode="0.00E+00">
                  <c:v>3.7996452399999997E-14</c:v>
                </c:pt>
                <c:pt idx="106" formatCode="0.00E+00">
                  <c:v>3.196023E-14</c:v>
                </c:pt>
                <c:pt idx="107" formatCode="0.00E+00">
                  <c:v>2.7141001100000001E-14</c:v>
                </c:pt>
                <c:pt idx="108" formatCode="0.00E+00">
                  <c:v>2.3248027100000001E-14</c:v>
                </c:pt>
                <c:pt idx="109" formatCode="0.00E+00">
                  <c:v>2.0061572899999999E-14</c:v>
                </c:pt>
                <c:pt idx="110" formatCode="0.00E+00">
                  <c:v>1.74206991E-14</c:v>
                </c:pt>
                <c:pt idx="111" formatCode="0.00E+00">
                  <c:v>1.5204216699999999E-14</c:v>
                </c:pt>
                <c:pt idx="112" formatCode="0.00E+00">
                  <c:v>1.33253798E-14</c:v>
                </c:pt>
                <c:pt idx="113" formatCode="0.00E+00">
                  <c:v>1.1719246E-14</c:v>
                </c:pt>
                <c:pt idx="114" formatCode="0.00E+00">
                  <c:v>1.0333817399999999E-14</c:v>
                </c:pt>
                <c:pt idx="115" formatCode="0.00E+00">
                  <c:v>9.1324382999999993E-15</c:v>
                </c:pt>
                <c:pt idx="116" formatCode="0.00E+00">
                  <c:v>8.0840704699999996E-15</c:v>
                </c:pt>
                <c:pt idx="117" formatCode="0.00E+00">
                  <c:v>7.1632128600000002E-15</c:v>
                </c:pt>
                <c:pt idx="118" formatCode="0.00E+00">
                  <c:v>6.3583458999999996E-15</c:v>
                </c:pt>
                <c:pt idx="119" formatCode="0.00E+00">
                  <c:v>5.6495853199999996E-15</c:v>
                </c:pt>
                <c:pt idx="120" formatCode="0.00E+00">
                  <c:v>5.0202129499999998E-15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36-4F74-8F68-03831F2CECA3}"/>
            </c:ext>
          </c:extLst>
        </c:ser>
        <c:ser>
          <c:idx val="3"/>
          <c:order val="5"/>
          <c:tx>
            <c:v>   (Longitudinal)</c:v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 (0.02,emf20)'!$A$2:$A$122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(0.02,emf20)'!$P$2:$P$122</c:f>
              <c:numCache>
                <c:formatCode>General</c:formatCode>
                <c:ptCount val="121"/>
                <c:pt idx="56" formatCode="0.00E+00">
                  <c:v>9.0307598099999993E-9</c:v>
                </c:pt>
                <c:pt idx="57" formatCode="0.00E+00">
                  <c:v>7.1745784400000003E-9</c:v>
                </c:pt>
                <c:pt idx="58" formatCode="0.00E+00">
                  <c:v>5.7001612200000004E-9</c:v>
                </c:pt>
                <c:pt idx="59" formatCode="0.00E+00">
                  <c:v>4.5289900499999997E-9</c:v>
                </c:pt>
                <c:pt idx="60" formatCode="0.00E+00">
                  <c:v>3.5986958100000001E-9</c:v>
                </c:pt>
                <c:pt idx="61" formatCode="0.00E+00">
                  <c:v>2.8597369199999998E-9</c:v>
                </c:pt>
                <c:pt idx="62" formatCode="0.00E+00">
                  <c:v>2.27276114E-9</c:v>
                </c:pt>
                <c:pt idx="63" formatCode="0.00E+00">
                  <c:v>1.8085308299999999E-9</c:v>
                </c:pt>
                <c:pt idx="64" formatCode="0.00E+00">
                  <c:v>1.44692154E-9</c:v>
                </c:pt>
                <c:pt idx="65" formatCode="0.00E+00">
                  <c:v>1.1527459800000001E-9</c:v>
                </c:pt>
                <c:pt idx="66" formatCode="0.00E+00">
                  <c:v>9.1907828599999995E-10</c:v>
                </c:pt>
                <c:pt idx="67" formatCode="0.00E+00">
                  <c:v>7.3347478299999998E-10</c:v>
                </c:pt>
                <c:pt idx="68" formatCode="0.00E+00">
                  <c:v>5.8605137400000004E-10</c:v>
                </c:pt>
                <c:pt idx="69" formatCode="0.00E+00">
                  <c:v>4.7174263500000002E-10</c:v>
                </c:pt>
                <c:pt idx="70" formatCode="0.00E+00">
                  <c:v>3.7867778499999999E-10</c:v>
                </c:pt>
                <c:pt idx="71" formatCode="0.00E+00">
                  <c:v>3.0652933799999999E-10</c:v>
                </c:pt>
                <c:pt idx="72" formatCode="0.00E+00">
                  <c:v>2.4723742500000002E-10</c:v>
                </c:pt>
                <c:pt idx="73" formatCode="0.00E+00">
                  <c:v>2.0049338400000001E-10</c:v>
                </c:pt>
                <c:pt idx="74" formatCode="0.00E+00">
                  <c:v>1.6331908700000001E-10</c:v>
                </c:pt>
                <c:pt idx="75" formatCode="0.00E+00">
                  <c:v>1.3373781000000001E-10</c:v>
                </c:pt>
                <c:pt idx="76" formatCode="0.00E+00">
                  <c:v>1.10213071E-10</c:v>
                </c:pt>
                <c:pt idx="77" formatCode="0.00E+00">
                  <c:v>9.1315682800000003E-11</c:v>
                </c:pt>
                <c:pt idx="78" formatCode="0.00E+00">
                  <c:v>7.6239318900000004E-11</c:v>
                </c:pt>
                <c:pt idx="79" formatCode="0.00E+00">
                  <c:v>6.4028199799999999E-11</c:v>
                </c:pt>
                <c:pt idx="80" formatCode="0.00E+00">
                  <c:v>5.4190982200000001E-11</c:v>
                </c:pt>
                <c:pt idx="81" formatCode="0.00E+00">
                  <c:v>4.6264160800000002E-11</c:v>
                </c:pt>
                <c:pt idx="82" formatCode="0.00E+00">
                  <c:v>3.9534187300000002E-11</c:v>
                </c:pt>
                <c:pt idx="83" formatCode="0.00E+00">
                  <c:v>3.4006515300000002E-11</c:v>
                </c:pt>
                <c:pt idx="84" formatCode="0.00E+00">
                  <c:v>2.9288753499999998E-11</c:v>
                </c:pt>
                <c:pt idx="85" formatCode="0.00E+00">
                  <c:v>2.5143394900000002E-11</c:v>
                </c:pt>
                <c:pt idx="86" formatCode="0.00E+00">
                  <c:v>2.1552703699999999E-11</c:v>
                </c:pt>
                <c:pt idx="87" formatCode="0.00E+00">
                  <c:v>1.83381217E-11</c:v>
                </c:pt>
                <c:pt idx="88" formatCode="0.00E+00">
                  <c:v>1.5521628300000001E-11</c:v>
                </c:pt>
                <c:pt idx="89" formatCode="0.00E+00">
                  <c:v>1.30524601E-11</c:v>
                </c:pt>
                <c:pt idx="90" formatCode="0.00E+00">
                  <c:v>1.0952658E-11</c:v>
                </c:pt>
                <c:pt idx="91" formatCode="0.00E+00">
                  <c:v>9.1350662900000008E-12</c:v>
                </c:pt>
                <c:pt idx="92" formatCode="0.00E+00">
                  <c:v>7.6229757600000004E-12</c:v>
                </c:pt>
                <c:pt idx="93" formatCode="0.00E+00">
                  <c:v>6.3440413899999996E-12</c:v>
                </c:pt>
                <c:pt idx="94" formatCode="0.00E+00">
                  <c:v>5.27992425E-12</c:v>
                </c:pt>
                <c:pt idx="95" formatCode="0.00E+00">
                  <c:v>4.4156861500000003E-12</c:v>
                </c:pt>
                <c:pt idx="96" formatCode="0.00E+00">
                  <c:v>3.7021035700000004E-12</c:v>
                </c:pt>
                <c:pt idx="97" formatCode="0.00E+00">
                  <c:v>3.1350511999999999E-12</c:v>
                </c:pt>
                <c:pt idx="98" formatCode="0.00E+00">
                  <c:v>2.6755507899999998E-12</c:v>
                </c:pt>
                <c:pt idx="99" formatCode="0.00E+00">
                  <c:v>2.3188537500000001E-12</c:v>
                </c:pt>
                <c:pt idx="100" formatCode="0.00E+00">
                  <c:v>2.0413098900000002E-12</c:v>
                </c:pt>
                <c:pt idx="101" formatCode="0.00E+00">
                  <c:v>1.8369284499999998E-12</c:v>
                </c:pt>
                <c:pt idx="102" formatCode="0.00E+00">
                  <c:v>1.68859042E-12</c:v>
                </c:pt>
                <c:pt idx="103" formatCode="0.00E+00">
                  <c:v>1.5843814399999999E-12</c:v>
                </c:pt>
                <c:pt idx="104" formatCode="0.00E+00">
                  <c:v>1.51150395E-12</c:v>
                </c:pt>
                <c:pt idx="105" formatCode="0.00E+00">
                  <c:v>1.46246291E-12</c:v>
                </c:pt>
                <c:pt idx="106" formatCode="0.00E+00">
                  <c:v>1.4302588900000001E-12</c:v>
                </c:pt>
                <c:pt idx="107" formatCode="0.00E+00">
                  <c:v>1.4094872499999999E-12</c:v>
                </c:pt>
                <c:pt idx="108" formatCode="0.00E+00">
                  <c:v>1.39644489E-12</c:v>
                </c:pt>
                <c:pt idx="109" formatCode="0.00E+00">
                  <c:v>1.3885681400000001E-12</c:v>
                </c:pt>
                <c:pt idx="110" formatCode="0.00E+00">
                  <c:v>1.3840863900000001E-12</c:v>
                </c:pt>
                <c:pt idx="111" formatCode="0.00E+00">
                  <c:v>1.38178434E-12</c:v>
                </c:pt>
                <c:pt idx="112" formatCode="0.00E+00">
                  <c:v>1.3808227900000001E-12</c:v>
                </c:pt>
                <c:pt idx="113" formatCode="0.00E+00">
                  <c:v>1.38064202E-12</c:v>
                </c:pt>
                <c:pt idx="114" formatCode="0.00E+00">
                  <c:v>1.38090423E-12</c:v>
                </c:pt>
                <c:pt idx="115" formatCode="0.00E+00">
                  <c:v>1.38128045E-12</c:v>
                </c:pt>
                <c:pt idx="116" formatCode="0.00E+00">
                  <c:v>1.38176213E-12</c:v>
                </c:pt>
                <c:pt idx="117" formatCode="0.00E+00">
                  <c:v>1.38250329E-12</c:v>
                </c:pt>
                <c:pt idx="118" formatCode="0.00E+00">
                  <c:v>1.38333134E-12</c:v>
                </c:pt>
                <c:pt idx="119" formatCode="0.00E+00">
                  <c:v>1.3838401400000001E-12</c:v>
                </c:pt>
                <c:pt idx="120" formatCode="0.00E+00">
                  <c:v>1.384303E-12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836-4F74-8F68-03831F2C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457072"/>
        <c:axId val="1152458512"/>
      </c:scatterChart>
      <c:scatterChart>
        <c:scatterStyle val="lineMarker"/>
        <c:varyColors val="0"/>
        <c:ser>
          <c:idx val="6"/>
          <c:order val="6"/>
          <c:tx>
            <c:v>Density (RHS)</c:v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(0.02,emf20)'!$A$2:$A$122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(0.02,emf20)'!$Q$2:$Q$122</c:f>
              <c:numCache>
                <c:formatCode>General</c:formatCode>
                <c:ptCount val="121"/>
                <c:pt idx="0">
                  <c:v>1.096300648936823E-8</c:v>
                </c:pt>
                <c:pt idx="1">
                  <c:v>2.1875104742164146E-8</c:v>
                </c:pt>
                <c:pt idx="2">
                  <c:v>4.364522257643107E-8</c:v>
                </c:pt>
                <c:pt idx="3">
                  <c:v>8.7079729539429484E-8</c:v>
                </c:pt>
                <c:pt idx="4">
                  <c:v>1.7373173369644629E-7</c:v>
                </c:pt>
                <c:pt idx="5">
                  <c:v>3.4663904369568707E-7</c:v>
                </c:pt>
                <c:pt idx="6">
                  <c:v>6.9166701638058109E-7</c:v>
                </c:pt>
                <c:pt idx="7">
                  <c:v>1.3800065035099847E-6</c:v>
                </c:pt>
                <c:pt idx="8">
                  <c:v>2.7534340513886815E-6</c:v>
                </c:pt>
                <c:pt idx="9">
                  <c:v>5.4937591909564834E-6</c:v>
                </c:pt>
                <c:pt idx="10">
                  <c:v>1.0961646089821965E-5</c:v>
                </c:pt>
                <c:pt idx="11">
                  <c:v>2.1871870534184246E-5</c:v>
                </c:pt>
                <c:pt idx="12">
                  <c:v>4.3639242491528065E-5</c:v>
                </c:pt>
                <c:pt idx="13">
                  <c:v>8.7071605840929853E-5</c:v>
                </c:pt>
                <c:pt idx="14">
                  <c:v>1.7373173369644626E-4</c:v>
                </c:pt>
                <c:pt idx="15">
                  <c:v>3.4663904369568703E-4</c:v>
                </c:pt>
                <c:pt idx="16">
                  <c:v>6.9163467584585129E-4</c:v>
                </c:pt>
                <c:pt idx="17">
                  <c:v>1.380006503509984E-3</c:v>
                </c:pt>
                <c:pt idx="18">
                  <c:v>2.7534611295523966E-3</c:v>
                </c:pt>
                <c:pt idx="19">
                  <c:v>5.4938879385321524E-3</c:v>
                </c:pt>
                <c:pt idx="20">
                  <c:v>1.0961714107126274E-2</c:v>
                </c:pt>
                <c:pt idx="21">
                  <c:v>2.1871547130920418E-2</c:v>
                </c:pt>
                <c:pt idx="22">
                  <c:v>4.3639413343515718E-2</c:v>
                </c:pt>
                <c:pt idx="23">
                  <c:v>8.7072102274668578E-2</c:v>
                </c:pt>
                <c:pt idx="24">
                  <c:v>0.17373166216952721</c:v>
                </c:pt>
                <c:pt idx="25">
                  <c:v>0.3466401773192283</c:v>
                </c:pt>
                <c:pt idx="26">
                  <c:v>0.69163844885614989</c:v>
                </c:pt>
                <c:pt idx="27">
                  <c:v>1.3799999541627002</c:v>
                </c:pt>
                <c:pt idx="28">
                  <c:v>2.7534615808550531</c:v>
                </c:pt>
                <c:pt idx="29">
                  <c:v>5.4938786400234942</c:v>
                </c:pt>
                <c:pt idx="30">
                  <c:v>10.961727710603665</c:v>
                </c:pt>
                <c:pt idx="31">
                  <c:v>21.871516587393216</c:v>
                </c:pt>
                <c:pt idx="32">
                  <c:v>43.639407648268303</c:v>
                </c:pt>
                <c:pt idx="33">
                  <c:v>87.07204360459815</c:v>
                </c:pt>
                <c:pt idx="34">
                  <c:v>173.73152626677899</c:v>
                </c:pt>
                <c:pt idx="35">
                  <c:v>346.63984856283554</c:v>
                </c:pt>
                <c:pt idx="36">
                  <c:v>691.637119300873</c:v>
                </c:pt>
                <c:pt idx="37">
                  <c:v>1379.9967079197306</c:v>
                </c:pt>
                <c:pt idx="38">
                  <c:v>2753.453592610364</c:v>
                </c:pt>
                <c:pt idx="39">
                  <c:v>5493.8571099245673</c:v>
                </c:pt>
                <c:pt idx="40">
                  <c:v>10961.673975198497</c:v>
                </c:pt>
                <c:pt idx="41">
                  <c:v>21871.384526825306</c:v>
                </c:pt>
                <c:pt idx="42">
                  <c:v>43639.072477405236</c:v>
                </c:pt>
                <c:pt idx="43">
                  <c:v>87071.203677715253</c:v>
                </c:pt>
                <c:pt idx="44">
                  <c:v>173729.40819822715</c:v>
                </c:pt>
                <c:pt idx="45">
                  <c:v>346634.52569758013</c:v>
                </c:pt>
                <c:pt idx="46">
                  <c:v>691623.74508543941</c:v>
                </c:pt>
                <c:pt idx="47">
                  <c:v>1379963.1134185679</c:v>
                </c:pt>
                <c:pt idx="48">
                  <c:v>2753369.1108585717</c:v>
                </c:pt>
                <c:pt idx="49">
                  <c:v>5493645.1620084755</c:v>
                </c:pt>
                <c:pt idx="50">
                  <c:v>10961141.457180848</c:v>
                </c:pt>
                <c:pt idx="51">
                  <c:v>21870046.767584499</c:v>
                </c:pt>
                <c:pt idx="52">
                  <c:v>38646016.977547668</c:v>
                </c:pt>
                <c:pt idx="53">
                  <c:v>54588348.994810194</c:v>
                </c:pt>
                <c:pt idx="54">
                  <c:v>77107023.968023196</c:v>
                </c:pt>
                <c:pt idx="55">
                  <c:v>108914666.56952736</c:v>
                </c:pt>
                <c:pt idx="56">
                  <c:v>10.804531606156019</c:v>
                </c:pt>
                <c:pt idx="57">
                  <c:v>21.556676253512368</c:v>
                </c:pt>
                <c:pt idx="58">
                  <c:v>43.00821438325827</c:v>
                </c:pt>
                <c:pt idx="59">
                  <c:v>85.805113992845691</c:v>
                </c:pt>
                <c:pt idx="60">
                  <c:v>171.18474289501134</c:v>
                </c:pt>
                <c:pt idx="61">
                  <c:v>341.51085604919678</c:v>
                </c:pt>
                <c:pt idx="62">
                  <c:v>681.28426663925768</c:v>
                </c:pt>
                <c:pt idx="63">
                  <c:v>1358.8713865968316</c:v>
                </c:pt>
                <c:pt idx="64">
                  <c:v>2709.4584965223985</c:v>
                </c:pt>
                <c:pt idx="65">
                  <c:v>5403.5131863549623</c:v>
                </c:pt>
                <c:pt idx="66">
                  <c:v>10775.05870284479</c:v>
                </c:pt>
                <c:pt idx="67">
                  <c:v>21483.328695010645</c:v>
                </c:pt>
                <c:pt idx="68">
                  <c:v>42826.139882375886</c:v>
                </c:pt>
                <c:pt idx="69">
                  <c:v>85608.909100521487</c:v>
                </c:pt>
                <c:pt idx="70">
                  <c:v>170770.88404643448</c:v>
                </c:pt>
                <c:pt idx="71">
                  <c:v>338524.78025112185</c:v>
                </c:pt>
                <c:pt idx="72">
                  <c:v>676492.42154400179</c:v>
                </c:pt>
                <c:pt idx="73">
                  <c:v>1349520.2373913354</c:v>
                </c:pt>
                <c:pt idx="74">
                  <c:v>2694203.4809659114</c:v>
                </c:pt>
                <c:pt idx="75">
                  <c:v>5385846.7033549184</c:v>
                </c:pt>
                <c:pt idx="76">
                  <c:v>10825264.509690369</c:v>
                </c:pt>
                <c:pt idx="77">
                  <c:v>21791243.629759196</c:v>
                </c:pt>
                <c:pt idx="78">
                  <c:v>44062504.149467893</c:v>
                </c:pt>
                <c:pt idx="79">
                  <c:v>89176032.525894627</c:v>
                </c:pt>
                <c:pt idx="80">
                  <c:v>182799838.44721219</c:v>
                </c:pt>
                <c:pt idx="81">
                  <c:v>378198180.73681372</c:v>
                </c:pt>
                <c:pt idx="82">
                  <c:v>792850744.77867329</c:v>
                </c:pt>
                <c:pt idx="83">
                  <c:v>1697064813.3693533</c:v>
                </c:pt>
                <c:pt idx="84">
                  <c:v>3698451066.3579741</c:v>
                </c:pt>
                <c:pt idx="85">
                  <c:v>8149331368.9400654</c:v>
                </c:pt>
                <c:pt idx="86">
                  <c:v>17966660572.697464</c:v>
                </c:pt>
                <c:pt idx="87">
                  <c:v>40293904995.64325</c:v>
                </c:pt>
                <c:pt idx="88">
                  <c:v>88093849094.349686</c:v>
                </c:pt>
                <c:pt idx="89">
                  <c:v>194240510473.71484</c:v>
                </c:pt>
                <c:pt idx="90">
                  <c:v>416600003429.9743</c:v>
                </c:pt>
                <c:pt idx="91">
                  <c:v>890817152643.28625</c:v>
                </c:pt>
                <c:pt idx="92">
                  <c:v>1853774983514.4314</c:v>
                </c:pt>
                <c:pt idx="93">
                  <c:v>3804697166456.0649</c:v>
                </c:pt>
                <c:pt idx="94">
                  <c:v>7709550009665.3242</c:v>
                </c:pt>
                <c:pt idx="95">
                  <c:v>15283528137373.119</c:v>
                </c:pt>
                <c:pt idx="96">
                  <c:v>29909690467780.875</c:v>
                </c:pt>
                <c:pt idx="97">
                  <c:v>57347848504794.414</c:v>
                </c:pt>
                <c:pt idx="98">
                  <c:v>108045078122608.58</c:v>
                </c:pt>
                <c:pt idx="99">
                  <c:v>198418221888371.94</c:v>
                </c:pt>
                <c:pt idx="100">
                  <c:v>354713039397159.19</c:v>
                </c:pt>
                <c:pt idx="101">
                  <c:v>612221541780164.13</c:v>
                </c:pt>
                <c:pt idx="102">
                  <c:v>1019263043119238.5</c:v>
                </c:pt>
                <c:pt idx="103">
                  <c:v>1633429419135727.5</c:v>
                </c:pt>
                <c:pt idx="104">
                  <c:v>2522543578390787.5</c:v>
                </c:pt>
                <c:pt idx="105">
                  <c:v>3762405260992137</c:v>
                </c:pt>
                <c:pt idx="106">
                  <c:v>5437535251571774</c:v>
                </c:pt>
                <c:pt idx="107">
                  <c:v>7651096093485454</c:v>
                </c:pt>
                <c:pt idx="108">
                  <c:v>1.0525446445585062E+16</c:v>
                </c:pt>
                <c:pt idx="109">
                  <c:v>1.4214754926346622E+16</c:v>
                </c:pt>
                <c:pt idx="110">
                  <c:v>1.8912205418097008E+16</c:v>
                </c:pt>
                <c:pt idx="111">
                  <c:v>2.4869563648082204E+16</c:v>
                </c:pt>
                <c:pt idx="112">
                  <c:v>3.2399581076121772E+16</c:v>
                </c:pt>
                <c:pt idx="113">
                  <c:v>4.1894412547088536E+16</c:v>
                </c:pt>
                <c:pt idx="114">
                  <c:v>5.38705496837728E+16</c:v>
                </c:pt>
                <c:pt idx="115">
                  <c:v>6.895744709484472E+16</c:v>
                </c:pt>
                <c:pt idx="116">
                  <c:v>8.7971716566185072E+16</c:v>
                </c:pt>
                <c:pt idx="117">
                  <c:v>1.1198365714306704E+17</c:v>
                </c:pt>
                <c:pt idx="118">
                  <c:v>1.4204371318969067E+17</c:v>
                </c:pt>
                <c:pt idx="119">
                  <c:v>1.7985290884300602E+17</c:v>
                </c:pt>
                <c:pt idx="120">
                  <c:v>2.2769898465069379E+17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836-4F74-8F68-03831F2CE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370624"/>
        <c:axId val="2126372544"/>
      </c:scatterChart>
      <c:valAx>
        <c:axId val="1152457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Energy</a:t>
                </a:r>
                <a:r>
                  <a:rPr lang="en-GB" b="1" baseline="0"/>
                  <a:t> (eV/u)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8512"/>
        <c:crossesAt val="1"/>
        <c:crossBetween val="midCat"/>
        <c:majorUnit val="10"/>
      </c:valAx>
      <c:valAx>
        <c:axId val="1152458512"/>
        <c:scaling>
          <c:logBase val="10"/>
          <c:orientation val="minMax"/>
          <c:min val="1.0000000000000009E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Minimum Focal Size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7072"/>
        <c:crosses val="autoZero"/>
        <c:crossBetween val="midCat"/>
      </c:valAx>
      <c:valAx>
        <c:axId val="2126372544"/>
        <c:scaling>
          <c:logBase val="10"/>
          <c:orientation val="minMax"/>
          <c:max val="1E+20"/>
          <c:min val="1.0000000000000006E-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Density (kg/m^3)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370624"/>
        <c:crosses val="max"/>
        <c:crossBetween val="midCat"/>
      </c:valAx>
      <c:valAx>
        <c:axId val="212637062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637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4"/>
          <c:order val="0"/>
          <c:tx>
            <c:v>Emittance</c:v>
          </c:tx>
          <c:spPr>
            <a:ln w="1905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(0.02,emasp1.9)'!$M$2:$M$122</c:f>
              <c:numCache>
                <c:formatCode>General</c:formatCode>
                <c:ptCount val="121"/>
                <c:pt idx="0">
                  <c:v>1.8969384185032672E-8</c:v>
                </c:pt>
                <c:pt idx="1">
                  <c:v>1.6906481372385506E-8</c:v>
                </c:pt>
                <c:pt idx="2">
                  <c:v>1.5067917651028951E-8</c:v>
                </c:pt>
                <c:pt idx="3">
                  <c:v>1.3429295676278069E-8</c:v>
                </c:pt>
                <c:pt idx="4">
                  <c:v>1.1968872337924287E-8</c:v>
                </c:pt>
                <c:pt idx="5">
                  <c:v>1.0667268665079676E-8</c:v>
                </c:pt>
                <c:pt idx="6">
                  <c:v>9.5072132728742601E-9</c:v>
                </c:pt>
                <c:pt idx="7">
                  <c:v>8.4733127678014649E-9</c:v>
                </c:pt>
                <c:pt idx="8">
                  <c:v>7.5518479724373526E-9</c:v>
                </c:pt>
                <c:pt idx="9">
                  <c:v>6.7305916637149421E-9</c:v>
                </c:pt>
                <c:pt idx="10">
                  <c:v>5.9986460806796419E-9</c:v>
                </c:pt>
                <c:pt idx="11">
                  <c:v>5.3462989572164094E-9</c:v>
                </c:pt>
                <c:pt idx="12">
                  <c:v>4.7648939576202997E-9</c:v>
                </c:pt>
                <c:pt idx="13">
                  <c:v>4.2467162045794849E-9</c:v>
                </c:pt>
                <c:pt idx="14">
                  <c:v>3.784889793966663E-9</c:v>
                </c:pt>
                <c:pt idx="15">
                  <c:v>3.3732865687742601E-9</c:v>
                </c:pt>
                <c:pt idx="16">
                  <c:v>3.0064448158326407E-9</c:v>
                </c:pt>
                <c:pt idx="17">
                  <c:v>2.6794967536795391E-9</c:v>
                </c:pt>
                <c:pt idx="18">
                  <c:v>2.3881039844855974E-9</c:v>
                </c:pt>
                <c:pt idx="19">
                  <c:v>2.1283999091246932E-9</c:v>
                </c:pt>
                <c:pt idx="20">
                  <c:v>1.8969384047325552E-9</c:v>
                </c:pt>
                <c:pt idx="21">
                  <c:v>1.690648121435469E-9</c:v>
                </c:pt>
                <c:pt idx="22">
                  <c:v>1.506791711620968E-9</c:v>
                </c:pt>
                <c:pt idx="23">
                  <c:v>1.342929510980673E-9</c:v>
                </c:pt>
                <c:pt idx="24">
                  <c:v>1.1968871702585758E-9</c:v>
                </c:pt>
                <c:pt idx="25">
                  <c:v>1.0667267945757577E-9</c:v>
                </c:pt>
                <c:pt idx="26">
                  <c:v>9.507212354053514E-10</c:v>
                </c:pt>
                <c:pt idx="27">
                  <c:v>8.4733116961048174E-10</c:v>
                </c:pt>
                <c:pt idx="28">
                  <c:v>7.5518467364157103E-10</c:v>
                </c:pt>
                <c:pt idx="29">
                  <c:v>6.7305901923785163E-10</c:v>
                </c:pt>
                <c:pt idx="30">
                  <c:v>5.9986444924349164E-10</c:v>
                </c:pt>
                <c:pt idx="31">
                  <c:v>5.3462971599283554E-10</c:v>
                </c:pt>
                <c:pt idx="32">
                  <c:v>4.7648919421787861E-10</c:v>
                </c:pt>
                <c:pt idx="33">
                  <c:v>4.2467139459613765E-10</c:v>
                </c:pt>
                <c:pt idx="34">
                  <c:v>3.7848872635566528E-10</c:v>
                </c:pt>
                <c:pt idx="35">
                  <c:v>3.3732837354971624E-10</c:v>
                </c:pt>
                <c:pt idx="36">
                  <c:v>3.0064416331872842E-10</c:v>
                </c:pt>
                <c:pt idx="37">
                  <c:v>2.6794931846890633E-10</c:v>
                </c:pt>
                <c:pt idx="38">
                  <c:v>2.3880999828504389E-10</c:v>
                </c:pt>
                <c:pt idx="39">
                  <c:v>2.1283954168700284E-10</c:v>
                </c:pt>
                <c:pt idx="40">
                  <c:v>1.8969333649143628E-10</c:v>
                </c:pt>
                <c:pt idx="41">
                  <c:v>1.6906424661897079E-10</c:v>
                </c:pt>
                <c:pt idx="42">
                  <c:v>1.5067853658403883E-10</c:v>
                </c:pt>
                <c:pt idx="43">
                  <c:v>1.3429223918295903E-10</c:v>
                </c:pt>
                <c:pt idx="44">
                  <c:v>1.1968791820521478E-10</c:v>
                </c:pt>
                <c:pt idx="45">
                  <c:v>1.0667178318432621E-10</c:v>
                </c:pt>
                <c:pt idx="46">
                  <c:v>9.5071117917435019E-11</c:v>
                </c:pt>
                <c:pt idx="47">
                  <c:v>8.473198862560953E-11</c:v>
                </c:pt>
                <c:pt idx="48">
                  <c:v>7.551720134509963E-11</c:v>
                </c:pt>
                <c:pt idx="49">
                  <c:v>6.7304481448388565E-11</c:v>
                </c:pt>
                <c:pt idx="50">
                  <c:v>5.9984851133568664E-11</c:v>
                </c:pt>
                <c:pt idx="51">
                  <c:v>5.3461183355579871E-11</c:v>
                </c:pt>
                <c:pt idx="52">
                  <c:v>4.7646913009408055E-11</c:v>
                </c:pt>
                <c:pt idx="53">
                  <c:v>4.2464888264204336E-11</c:v>
                </c:pt>
                <c:pt idx="54">
                  <c:v>3.7846346805699709E-11</c:v>
                </c:pt>
                <c:pt idx="55">
                  <c:v>3.3730003402854922E-11</c:v>
                </c:pt>
                <c:pt idx="56">
                  <c:v>3.0061236691084554E-11</c:v>
                </c:pt>
                <c:pt idx="57">
                  <c:v>2.679136438123738E-11</c:v>
                </c:pt>
                <c:pt idx="58">
                  <c:v>2.3876997277168171E-11</c:v>
                </c:pt>
                <c:pt idx="59">
                  <c:v>2.1279463530195511E-11</c:v>
                </c:pt>
                <c:pt idx="60">
                  <c:v>1.8964295491022098E-11</c:v>
                </c:pt>
                <c:pt idx="61">
                  <c:v>1.6900772350431439E-11</c:v>
                </c:pt>
                <c:pt idx="62">
                  <c:v>1.5061512500487004E-11</c:v>
                </c:pt>
                <c:pt idx="63">
                  <c:v>1.3422110208084457E-11</c:v>
                </c:pt>
                <c:pt idx="64">
                  <c:v>1.1960811780984512E-11</c:v>
                </c:pt>
                <c:pt idx="65">
                  <c:v>1.0658226931075401E-11</c:v>
                </c:pt>
                <c:pt idx="66">
                  <c:v>9.4970715073706305E-12</c:v>
                </c:pt>
                <c:pt idx="67">
                  <c:v>8.4619381885154405E-12</c:v>
                </c:pt>
                <c:pt idx="68">
                  <c:v>7.5390920970147633E-12</c:v>
                </c:pt>
                <c:pt idx="69">
                  <c:v>6.71628863002433E-12</c:v>
                </c:pt>
                <c:pt idx="70">
                  <c:v>5.9826110990530825E-12</c:v>
                </c:pt>
                <c:pt idx="71">
                  <c:v>5.328326037440125E-12</c:v>
                </c:pt>
                <c:pt idx="72">
                  <c:v>4.7447542738745788E-12</c:v>
                </c:pt>
                <c:pt idx="73">
                  <c:v>4.2241560860542327E-12</c:v>
                </c:pt>
                <c:pt idx="74">
                  <c:v>3.7596289441003015E-12</c:v>
                </c:pt>
                <c:pt idx="75">
                  <c:v>3.3450165315257654E-12</c:v>
                </c:pt>
                <c:pt idx="76">
                  <c:v>2.974827894975506E-12</c:v>
                </c:pt>
                <c:pt idx="77">
                  <c:v>2.6441657245649163E-12</c:v>
                </c:pt>
                <c:pt idx="78">
                  <c:v>2.3486629053587586E-12</c:v>
                </c:pt>
                <c:pt idx="79">
                  <c:v>2.0844266065008374E-12</c:v>
                </c:pt>
                <c:pt idx="80">
                  <c:v>1.847989284040524E-12</c:v>
                </c:pt>
                <c:pt idx="81">
                  <c:v>1.6362660586256102E-12</c:v>
                </c:pt>
                <c:pt idx="82">
                  <c:v>1.4465179761368305E-12</c:v>
                </c:pt>
                <c:pt idx="83">
                  <c:v>1.2763206475303827E-12</c:v>
                </c:pt>
                <c:pt idx="84">
                  <c:v>1.1235376679479153E-12</c:v>
                </c:pt>
                <c:pt idx="85">
                  <c:v>9.8629801034466783E-13</c:v>
                </c:pt>
                <c:pt idx="86">
                  <c:v>8.6297626797260965E-13</c:v>
                </c:pt>
                <c:pt idx="87">
                  <c:v>7.5217421767240674E-13</c:v>
                </c:pt>
                <c:pt idx="88">
                  <c:v>6.5270179933910073E-13</c:v>
                </c:pt>
                <c:pt idx="89">
                  <c:v>5.635554529998572E-13</c:v>
                </c:pt>
                <c:pt idx="90">
                  <c:v>4.8389208024401949E-13</c:v>
                </c:pt>
                <c:pt idx="91">
                  <c:v>4.1299790875045946E-13</c:v>
                </c:pt>
                <c:pt idx="92">
                  <c:v>3.5025321825919527E-13</c:v>
                </c:pt>
                <c:pt idx="93">
                  <c:v>2.9509583634964965E-13</c:v>
                </c:pt>
                <c:pt idx="94">
                  <c:v>2.4698779173957683E-13</c:v>
                </c:pt>
                <c:pt idx="95">
                  <c:v>2.0538975265026248E-13</c:v>
                </c:pt>
                <c:pt idx="96">
                  <c:v>1.6974655295869635E-13</c:v>
                </c:pt>
                <c:pt idx="97">
                  <c:v>1.3948462756432608E-13</c:v>
                </c:pt>
                <c:pt idx="98">
                  <c:v>1.1401951540530042E-13</c:v>
                </c:pt>
                <c:pt idx="99">
                  <c:v>9.2769743965003733E-14</c:v>
                </c:pt>
                <c:pt idx="100">
                  <c:v>7.5172889544447134E-14</c:v>
                </c:pt>
                <c:pt idx="101">
                  <c:v>6.0700277446912476E-14</c:v>
                </c:pt>
                <c:pt idx="102">
                  <c:v>4.8868101922123871E-14</c:v>
                </c:pt>
                <c:pt idx="103">
                  <c:v>3.9244120408007243E-14</c:v>
                </c:pt>
                <c:pt idx="104">
                  <c:v>3.1450127576098004E-14</c:v>
                </c:pt>
                <c:pt idx="105">
                  <c:v>2.5161016484777541E-14</c:v>
                </c:pt>
                <c:pt idx="106">
                  <c:v>2.0101443041006201E-14</c:v>
                </c:pt>
                <c:pt idx="107">
                  <c:v>1.6041057884796864E-14</c:v>
                </c:pt>
                <c:pt idx="108">
                  <c:v>1.2789087401552232E-14</c:v>
                </c:pt>
                <c:pt idx="109">
                  <c:v>1.0188827458558923E-14</c:v>
                </c:pt>
                <c:pt idx="110">
                  <c:v>8.1124136553998039E-15</c:v>
                </c:pt>
                <c:pt idx="111">
                  <c:v>6.4560731221265223E-15</c:v>
                </c:pt>
                <c:pt idx="112">
                  <c:v>5.1359488124665539E-15</c:v>
                </c:pt>
                <c:pt idx="113">
                  <c:v>4.0845120717872237E-15</c:v>
                </c:pt>
                <c:pt idx="114">
                  <c:v>3.2475341213787082E-15</c:v>
                </c:pt>
                <c:pt idx="115">
                  <c:v>2.5815632535785779E-15</c:v>
                </c:pt>
                <c:pt idx="116">
                  <c:v>2.0518447545550262E-15</c:v>
                </c:pt>
                <c:pt idx="117">
                  <c:v>1.6306194607229711E-15</c:v>
                </c:pt>
                <c:pt idx="118">
                  <c:v>1.2957406426164957E-15</c:v>
                </c:pt>
                <c:pt idx="119">
                  <c:v>1.0295551152893826E-15</c:v>
                </c:pt>
                <c:pt idx="120">
                  <c:v>8.1800155107195636E-16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CA-44B4-BC7F-AED16FD8B87B}"/>
            </c:ext>
          </c:extLst>
        </c:ser>
        <c:ser>
          <c:idx val="5"/>
          <c:order val="1"/>
          <c:tx>
            <c:v>   (Longitudinal)</c:v>
          </c:tx>
          <c:spPr>
            <a:ln w="19050" cap="rnd">
              <a:solidFill>
                <a:srgbClr val="5B9BD5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(0.02,emasp1.9)'!$N$2:$N$122</c:f>
              <c:numCache>
                <c:formatCode>General</c:formatCode>
                <c:ptCount val="121"/>
                <c:pt idx="0">
                  <c:v>3.6041829990254566E-8</c:v>
                </c:pt>
                <c:pt idx="1">
                  <c:v>3.2122314650946152E-8</c:v>
                </c:pt>
                <c:pt idx="2">
                  <c:v>2.8629043585665968E-8</c:v>
                </c:pt>
                <c:pt idx="3">
                  <c:v>2.5515661839582931E-8</c:v>
                </c:pt>
                <c:pt idx="4">
                  <c:v>2.2740857503379613E-8</c:v>
                </c:pt>
                <c:pt idx="5">
                  <c:v>2.0267810532457446E-8</c:v>
                </c:pt>
                <c:pt idx="6">
                  <c:v>1.806370529566277E-8</c:v>
                </c:pt>
                <c:pt idx="7">
                  <c:v>1.6099294345444486E-8</c:v>
                </c:pt>
                <c:pt idx="8">
                  <c:v>1.4348511244822121E-8</c:v>
                </c:pt>
                <c:pt idx="9">
                  <c:v>1.2788124270108654E-8</c:v>
                </c:pt>
                <c:pt idx="10">
                  <c:v>1.1397427675647727E-8</c:v>
                </c:pt>
                <c:pt idx="11">
                  <c:v>1.0157968155997327E-8</c:v>
                </c:pt>
                <c:pt idx="12">
                  <c:v>9.0532986735161626E-9</c:v>
                </c:pt>
                <c:pt idx="13">
                  <c:v>8.0687609615340444E-9</c:v>
                </c:pt>
                <c:pt idx="14">
                  <c:v>7.1912908024585013E-9</c:v>
                </c:pt>
                <c:pt idx="15">
                  <c:v>6.4092446982549789E-9</c:v>
                </c:pt>
                <c:pt idx="16">
                  <c:v>5.7122453942151502E-9</c:v>
                </c:pt>
                <c:pt idx="17">
                  <c:v>5.0910441059130045E-9</c:v>
                </c:pt>
                <c:pt idx="18">
                  <c:v>4.5373978778680397E-9</c:v>
                </c:pt>
                <c:pt idx="19">
                  <c:v>4.0439601721841322E-9</c:v>
                </c:pt>
                <c:pt idx="20">
                  <c:v>3.6041833559167916E-9</c:v>
                </c:pt>
                <c:pt idx="21">
                  <c:v>3.2122318648643073E-9</c:v>
                </c:pt>
                <c:pt idx="22">
                  <c:v>2.8629047391894661E-9</c:v>
                </c:pt>
                <c:pt idx="23">
                  <c:v>2.5515666174092641E-9</c:v>
                </c:pt>
                <c:pt idx="24">
                  <c:v>2.274086236725968E-9</c:v>
                </c:pt>
                <c:pt idx="25">
                  <c:v>2.0267815977545479E-9</c:v>
                </c:pt>
                <c:pt idx="26">
                  <c:v>1.8063711192868511E-9</c:v>
                </c:pt>
                <c:pt idx="27">
                  <c:v>1.6099300884768576E-9</c:v>
                </c:pt>
                <c:pt idx="28">
                  <c:v>1.4348518518303456E-9</c:v>
                </c:pt>
                <c:pt idx="29">
                  <c:v>1.2788132270543529E-9</c:v>
                </c:pt>
                <c:pt idx="30">
                  <c:v>1.1397436771264232E-9</c:v>
                </c:pt>
                <c:pt idx="31">
                  <c:v>1.0157978332474435E-9</c:v>
                </c:pt>
                <c:pt idx="32">
                  <c:v>9.0533100938927453E-10</c:v>
                </c:pt>
                <c:pt idx="33">
                  <c:v>8.0687737806199029E-10</c:v>
                </c:pt>
                <c:pt idx="34">
                  <c:v>7.1913051929289687E-10</c:v>
                </c:pt>
                <c:pt idx="35">
                  <c:v>6.4092608558149113E-10</c:v>
                </c:pt>
                <c:pt idx="36">
                  <c:v>5.7122635163434912E-10</c:v>
                </c:pt>
                <c:pt idx="37">
                  <c:v>5.0910644430609173E-10</c:v>
                </c:pt>
                <c:pt idx="38">
                  <c:v>4.5374207019048366E-10</c:v>
                </c:pt>
                <c:pt idx="39">
                  <c:v>4.0439857767017782E-10</c:v>
                </c:pt>
                <c:pt idx="40">
                  <c:v>3.6042120857281907E-10</c:v>
                </c:pt>
                <c:pt idx="41">
                  <c:v>3.2122640993069087E-10</c:v>
                </c:pt>
                <c:pt idx="42">
                  <c:v>2.8629409058544227E-10</c:v>
                </c:pt>
                <c:pt idx="43">
                  <c:v>2.5516071987850726E-10</c:v>
                </c:pt>
                <c:pt idx="44">
                  <c:v>2.2741317689571921E-10</c:v>
                </c:pt>
                <c:pt idx="45">
                  <c:v>2.0268326859849706E-10</c:v>
                </c:pt>
                <c:pt idx="46">
                  <c:v>1.8064284412830458E-10</c:v>
                </c:pt>
                <c:pt idx="47">
                  <c:v>1.6099944044273346E-10</c:v>
                </c:pt>
                <c:pt idx="48">
                  <c:v>1.4349240150636533E-10</c:v>
                </c:pt>
                <c:pt idx="49">
                  <c:v>1.2788941954614129E-10</c:v>
                </c:pt>
                <c:pt idx="50">
                  <c:v>1.1398345246658145E-10</c:v>
                </c:pt>
                <c:pt idx="51">
                  <c:v>1.0158997652696445E-10</c:v>
                </c:pt>
                <c:pt idx="52">
                  <c:v>9.0544537822303058E-11</c:v>
                </c:pt>
                <c:pt idx="53">
                  <c:v>8.0700570079083464E-11</c:v>
                </c:pt>
                <c:pt idx="54">
                  <c:v>7.1927449808031522E-11</c:v>
                </c:pt>
                <c:pt idx="55">
                  <c:v>6.410876300777139E-11</c:v>
                </c:pt>
                <c:pt idx="56">
                  <c:v>5.7140760418740477E-11</c:v>
                </c:pt>
                <c:pt idx="57">
                  <c:v>5.09309808290689E-11</c:v>
                </c:pt>
                <c:pt idx="58">
                  <c:v>4.5397024164398929E-11</c:v>
                </c:pt>
                <c:pt idx="59">
                  <c:v>4.0465458080282485E-11</c:v>
                </c:pt>
                <c:pt idx="60">
                  <c:v>3.6070843547342329E-11</c:v>
                </c:pt>
                <c:pt idx="61">
                  <c:v>3.2154866497867078E-11</c:v>
                </c:pt>
                <c:pt idx="62">
                  <c:v>2.8665564009167056E-11</c:v>
                </c:pt>
                <c:pt idx="63">
                  <c:v>2.5556634752805572E-11</c:v>
                </c:pt>
                <c:pt idx="64">
                  <c:v>2.2786824555614453E-11</c:v>
                </c:pt>
                <c:pt idx="65">
                  <c:v>2.0319378913536757E-11</c:v>
                </c:pt>
                <c:pt idx="66">
                  <c:v>1.8121555185397768E-11</c:v>
                </c:pt>
                <c:pt idx="67">
                  <c:v>1.6164187982352841E-11</c:v>
                </c:pt>
                <c:pt idx="68">
                  <c:v>1.4421301970137868E-11</c:v>
                </c:pt>
                <c:pt idx="69">
                  <c:v>1.2869766924048494E-11</c:v>
                </c:pt>
                <c:pt idx="70">
                  <c:v>1.148899042857676E-11</c:v>
                </c:pt>
                <c:pt idx="71">
                  <c:v>1.0260644101196239E-11</c:v>
                </c:pt>
                <c:pt idx="72">
                  <c:v>9.1684196483622192E-12</c:v>
                </c:pt>
                <c:pt idx="73">
                  <c:v>8.1978114357007467E-12</c:v>
                </c:pt>
                <c:pt idx="74">
                  <c:v>7.3359225769884905E-12</c:v>
                </c:pt>
                <c:pt idx="75">
                  <c:v>6.5712918204465838E-12</c:v>
                </c:pt>
                <c:pt idx="76">
                  <c:v>5.893738738212875E-12</c:v>
                </c:pt>
                <c:pt idx="77">
                  <c:v>5.2942249078893228E-12</c:v>
                </c:pt>
                <c:pt idx="78">
                  <c:v>4.7647289174218254E-12</c:v>
                </c:pt>
                <c:pt idx="79">
                  <c:v>4.2981331331676821E-12</c:v>
                </c:pt>
                <c:pt idx="80">
                  <c:v>3.8881202591147148E-12</c:v>
                </c:pt>
                <c:pt idx="81">
                  <c:v>3.5290778067363126E-12</c:v>
                </c:pt>
                <c:pt idx="82">
                  <c:v>3.2160087295966788E-12</c:v>
                </c:pt>
                <c:pt idx="83">
                  <c:v>2.9444467144666891E-12</c:v>
                </c:pt>
                <c:pt idx="84">
                  <c:v>2.71037504136258E-12</c:v>
                </c:pt>
                <c:pt idx="85">
                  <c:v>2.510148617047119E-12</c:v>
                </c:pt>
                <c:pt idx="86">
                  <c:v>2.3404198145522962E-12</c:v>
                </c:pt>
                <c:pt idx="87">
                  <c:v>2.1980700947024569E-12</c:v>
                </c:pt>
                <c:pt idx="88">
                  <c:v>2.080150855957906E-12</c:v>
                </c:pt>
                <c:pt idx="89">
                  <c:v>1.9838381309278266E-12</c:v>
                </c:pt>
                <c:pt idx="90">
                  <c:v>1.9064059813879151E-12</c:v>
                </c:pt>
                <c:pt idx="91">
                  <c:v>1.8452220845899387E-12</c:v>
                </c:pt>
                <c:pt idx="92">
                  <c:v>1.7977657804253422E-12</c:v>
                </c:pt>
                <c:pt idx="93">
                  <c:v>1.7616642961283943E-12</c:v>
                </c:pt>
                <c:pt idx="94">
                  <c:v>1.7347384259060219E-12</c:v>
                </c:pt>
                <c:pt idx="95">
                  <c:v>1.7150464595859766E-12</c:v>
                </c:pt>
                <c:pt idx="96">
                  <c:v>1.7009158821785731E-12</c:v>
                </c:pt>
                <c:pt idx="97">
                  <c:v>1.6909561518991571E-12</c:v>
                </c:pt>
                <c:pt idx="98">
                  <c:v>1.6840511605561968E-12</c:v>
                </c:pt>
                <c:pt idx="99">
                  <c:v>1.6793347376068761E-12</c:v>
                </c:pt>
                <c:pt idx="100">
                  <c:v>1.676155322412005E-12</c:v>
                </c:pt>
                <c:pt idx="101">
                  <c:v>1.6740363848341238E-12</c:v>
                </c:pt>
                <c:pt idx="102">
                  <c:v>1.6726379456288671E-12</c:v>
                </c:pt>
                <c:pt idx="103">
                  <c:v>1.6717226001396362E-12</c:v>
                </c:pt>
                <c:pt idx="104">
                  <c:v>1.6711275762938153E-12</c:v>
                </c:pt>
                <c:pt idx="105">
                  <c:v>1.6707429767398338E-12</c:v>
                </c:pt>
                <c:pt idx="106">
                  <c:v>1.6704955470699466E-12</c:v>
                </c:pt>
                <c:pt idx="107">
                  <c:v>1.6703369708979126E-12</c:v>
                </c:pt>
                <c:pt idx="108">
                  <c:v>1.6702356545072325E-12</c:v>
                </c:pt>
                <c:pt idx="109">
                  <c:v>1.6701710838461982E-12</c:v>
                </c:pt>
                <c:pt idx="110">
                  <c:v>1.6701300146658338E-12</c:v>
                </c:pt>
                <c:pt idx="111">
                  <c:v>1.6701039354583227E-12</c:v>
                </c:pt>
                <c:pt idx="112">
                  <c:v>1.6700873964342234E-12</c:v>
                </c:pt>
                <c:pt idx="113">
                  <c:v>1.6700769185125298E-12</c:v>
                </c:pt>
                <c:pt idx="114">
                  <c:v>1.6700702859583829E-12</c:v>
                </c:pt>
                <c:pt idx="115">
                  <c:v>1.6700660903055577E-12</c:v>
                </c:pt>
                <c:pt idx="116">
                  <c:v>1.6700634375967589E-12</c:v>
                </c:pt>
                <c:pt idx="117">
                  <c:v>1.6700617611204013E-12</c:v>
                </c:pt>
                <c:pt idx="118">
                  <c:v>1.6700607019636055E-12</c:v>
                </c:pt>
                <c:pt idx="119">
                  <c:v>1.6700600329920152E-12</c:v>
                </c:pt>
                <c:pt idx="120">
                  <c:v>1.6700596105537091E-12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CA-44B4-BC7F-AED16FD8B87B}"/>
            </c:ext>
          </c:extLst>
        </c:ser>
        <c:ser>
          <c:idx val="0"/>
          <c:order val="2"/>
          <c:tx>
            <c:v>Space charge (Ca+)</c:v>
          </c:tx>
          <c:spPr>
            <a:ln w="1905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(0.02,emasp1.9)'!$I$2:$I$122</c:f>
              <c:numCache>
                <c:formatCode>General</c:formatCode>
                <c:ptCount val="121"/>
                <c:pt idx="0">
                  <c:v>8.9819152743861899E-6</c:v>
                </c:pt>
                <c:pt idx="1">
                  <c:v>7.13447681150932E-6</c:v>
                </c:pt>
                <c:pt idx="2">
                  <c:v>5.6671747816334634E-6</c:v>
                </c:pt>
                <c:pt idx="3">
                  <c:v>4.5016648027010702E-6</c:v>
                </c:pt>
                <c:pt idx="4">
                  <c:v>3.5759035243655337E-6</c:v>
                </c:pt>
                <c:pt idx="5">
                  <c:v>2.8404447872102313E-6</c:v>
                </c:pt>
                <c:pt idx="6">
                  <c:v>2.2562115727170216E-6</c:v>
                </c:pt>
                <c:pt idx="7">
                  <c:v>1.7921944721398685E-6</c:v>
                </c:pt>
                <c:pt idx="8">
                  <c:v>1.4235977234156866E-6</c:v>
                </c:pt>
                <c:pt idx="9">
                  <c:v>1.130808258297501E-6</c:v>
                </c:pt>
                <c:pt idx="10">
                  <c:v>8.9822868270987894E-7</c:v>
                </c:pt>
                <c:pt idx="11">
                  <c:v>7.1348284541142535E-7</c:v>
                </c:pt>
                <c:pt idx="12">
                  <c:v>5.6674336360994205E-7</c:v>
                </c:pt>
                <c:pt idx="13">
                  <c:v>4.5018047987039328E-7</c:v>
                </c:pt>
                <c:pt idx="14">
                  <c:v>3.5759035243655339E-7</c:v>
                </c:pt>
                <c:pt idx="15">
                  <c:v>2.8404447872102312E-7</c:v>
                </c:pt>
                <c:pt idx="16">
                  <c:v>2.256246738657462E-7</c:v>
                </c:pt>
                <c:pt idx="17">
                  <c:v>1.7921944721398688E-7</c:v>
                </c:pt>
                <c:pt idx="18">
                  <c:v>1.4235930567389997E-7</c:v>
                </c:pt>
                <c:pt idx="19">
                  <c:v>1.1307994248471453E-7</c:v>
                </c:pt>
                <c:pt idx="20">
                  <c:v>8.9822682487330885E-8</c:v>
                </c:pt>
                <c:pt idx="21">
                  <c:v>7.134863620281242E-8</c:v>
                </c:pt>
                <c:pt idx="22">
                  <c:v>5.6674262399293753E-8</c:v>
                </c:pt>
                <c:pt idx="23">
                  <c:v>4.5017954653661796E-8</c:v>
                </c:pt>
                <c:pt idx="24">
                  <c:v>3.5759035243655338E-8</c:v>
                </c:pt>
                <c:pt idx="25">
                  <c:v>2.8404410715439724E-8</c:v>
                </c:pt>
                <c:pt idx="26">
                  <c:v>2.2562420498020666E-8</c:v>
                </c:pt>
                <c:pt idx="27">
                  <c:v>1.79219669098314E-8</c:v>
                </c:pt>
                <c:pt idx="28">
                  <c:v>1.4235923567401353E-8</c:v>
                </c:pt>
                <c:pt idx="29">
                  <c:v>1.1307994248471455E-8</c:v>
                </c:pt>
                <c:pt idx="30">
                  <c:v>8.9822580306647121E-9</c:v>
                </c:pt>
                <c:pt idx="31">
                  <c:v>7.1348606897540861E-9</c:v>
                </c:pt>
                <c:pt idx="32">
                  <c:v>5.6674199532000146E-9</c:v>
                </c:pt>
                <c:pt idx="33">
                  <c:v>4.501790798711815E-9</c:v>
                </c:pt>
                <c:pt idx="34">
                  <c:v>3.5758985187848333E-9</c:v>
                </c:pt>
                <c:pt idx="35">
                  <c:v>2.8404361483011532E-9</c:v>
                </c:pt>
                <c:pt idx="36">
                  <c:v>2.2562376540178327E-9</c:v>
                </c:pt>
                <c:pt idx="37">
                  <c:v>1.792192290282676E-9</c:v>
                </c:pt>
                <c:pt idx="38">
                  <c:v>1.4235879234299818E-9</c:v>
                </c:pt>
                <c:pt idx="39">
                  <c:v>1.1307951112290403E-9</c:v>
                </c:pt>
                <c:pt idx="40">
                  <c:v>8.9822149292503229E-10</c:v>
                </c:pt>
                <c:pt idx="41">
                  <c:v>7.1348170251846214E-10</c:v>
                </c:pt>
                <c:pt idx="42">
                  <c:v>5.6673767230681794E-10</c:v>
                </c:pt>
                <c:pt idx="43">
                  <c:v>4.5017474459552093E-10</c:v>
                </c:pt>
                <c:pt idx="44">
                  <c:v>3.5758551916528067E-10</c:v>
                </c:pt>
                <c:pt idx="45">
                  <c:v>2.840392843077919E-10</c:v>
                </c:pt>
                <c:pt idx="46">
                  <c:v>2.2561943418063685E-10</c:v>
                </c:pt>
                <c:pt idx="47">
                  <c:v>1.7921489722720214E-10</c:v>
                </c:pt>
                <c:pt idx="48">
                  <c:v>1.4235446324409992E-10</c:v>
                </c:pt>
                <c:pt idx="49">
                  <c:v>1.1307518002051957E-10</c:v>
                </c:pt>
                <c:pt idx="50">
                  <c:v>8.9817818573080112E-11</c:v>
                </c:pt>
                <c:pt idx="51">
                  <c:v>7.1343839777845023E-11</c:v>
                </c:pt>
                <c:pt idx="52">
                  <c:v>5.6669436778576508E-11</c:v>
                </c:pt>
                <c:pt idx="53">
                  <c:v>4.5013144238765032E-11</c:v>
                </c:pt>
                <c:pt idx="54">
                  <c:v>3.5754221988475713E-11</c:v>
                </c:pt>
                <c:pt idx="55">
                  <c:v>2.839959869031456E-11</c:v>
                </c:pt>
                <c:pt idx="56">
                  <c:v>2.2557613826080468E-11</c:v>
                </c:pt>
                <c:pt idx="57">
                  <c:v>1.7917160399989037E-11</c:v>
                </c:pt>
                <c:pt idx="58">
                  <c:v>1.423111734642001E-11</c:v>
                </c:pt>
                <c:pt idx="59">
                  <c:v>1.1303189429798534E-11</c:v>
                </c:pt>
                <c:pt idx="60">
                  <c:v>8.9774538131301978E-12</c:v>
                </c:pt>
                <c:pt idx="61">
                  <c:v>7.1300565928395531E-12</c:v>
                </c:pt>
                <c:pt idx="62">
                  <c:v>5.6626171304256205E-12</c:v>
                </c:pt>
                <c:pt idx="63">
                  <c:v>4.4969889236326406E-12</c:v>
                </c:pt>
                <c:pt idx="64">
                  <c:v>3.5710980196885376E-12</c:v>
                </c:pt>
                <c:pt idx="65">
                  <c:v>2.8356373509702424E-12</c:v>
                </c:pt>
                <c:pt idx="66">
                  <c:v>2.2514409543230625E-12</c:v>
                </c:pt>
                <c:pt idx="67">
                  <c:v>1.7873982399613993E-12</c:v>
                </c:pt>
                <c:pt idx="68">
                  <c:v>1.4187972390844328E-12</c:v>
                </c:pt>
                <c:pt idx="69">
                  <c:v>1.1260086010428215E-12</c:v>
                </c:pt>
                <c:pt idx="70">
                  <c:v>8.9344025802878297E-13</c:v>
                </c:pt>
                <c:pt idx="71">
                  <c:v>7.0870708952734895E-13</c:v>
                </c:pt>
                <c:pt idx="72">
                  <c:v>5.6197136780184661E-13</c:v>
                </c:pt>
                <c:pt idx="73">
                  <c:v>4.4541886029532172E-13</c:v>
                </c:pt>
                <c:pt idx="74">
                  <c:v>3.5284268907218527E-13</c:v>
                </c:pt>
                <c:pt idx="75">
                  <c:v>2.7931278536563304E-13</c:v>
                </c:pt>
                <c:pt idx="76">
                  <c:v>2.2091333533210489E-13</c:v>
                </c:pt>
                <c:pt idx="77">
                  <c:v>1.7453423309195309E-13</c:v>
                </c:pt>
                <c:pt idx="78">
                  <c:v>1.377054324575841E-13</c:v>
                </c:pt>
                <c:pt idx="79">
                  <c:v>1.0846537197978329E-13</c:v>
                </c:pt>
                <c:pt idx="80">
                  <c:v>8.5256460881214304E-14</c:v>
                </c:pt>
                <c:pt idx="81">
                  <c:v>6.6842052563256625E-14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CA-44B4-BC7F-AED16FD8B87B}"/>
            </c:ext>
          </c:extLst>
        </c:ser>
        <c:ser>
          <c:idx val="1"/>
          <c:order val="3"/>
          <c:tx>
            <c:v>   (Longitudinal)</c:v>
          </c:tx>
          <c:spPr>
            <a:ln w="19050" cap="rnd">
              <a:solidFill>
                <a:srgbClr val="ED7D3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(0.02,emasp1.9)'!$J$2:$J$122</c:f>
              <c:numCache>
                <c:formatCode>General</c:formatCode>
                <c:ptCount val="121"/>
                <c:pt idx="0">
                  <c:v>8.9819152743861899E-6</c:v>
                </c:pt>
                <c:pt idx="1">
                  <c:v>7.13447681150932E-6</c:v>
                </c:pt>
                <c:pt idx="2">
                  <c:v>5.6671747816334634E-6</c:v>
                </c:pt>
                <c:pt idx="3">
                  <c:v>4.5016648027010702E-6</c:v>
                </c:pt>
                <c:pt idx="4">
                  <c:v>3.5759035243655337E-6</c:v>
                </c:pt>
                <c:pt idx="5">
                  <c:v>2.8404447872102313E-6</c:v>
                </c:pt>
                <c:pt idx="6">
                  <c:v>2.2562115727170216E-6</c:v>
                </c:pt>
                <c:pt idx="7">
                  <c:v>1.7921944721398685E-6</c:v>
                </c:pt>
                <c:pt idx="8">
                  <c:v>1.4235977234156866E-6</c:v>
                </c:pt>
                <c:pt idx="9">
                  <c:v>1.130808258297501E-6</c:v>
                </c:pt>
                <c:pt idx="10">
                  <c:v>8.9822868270987894E-7</c:v>
                </c:pt>
                <c:pt idx="11">
                  <c:v>7.1348284541142535E-7</c:v>
                </c:pt>
                <c:pt idx="12">
                  <c:v>5.6674336360994205E-7</c:v>
                </c:pt>
                <c:pt idx="13">
                  <c:v>4.5018047987039328E-7</c:v>
                </c:pt>
                <c:pt idx="14">
                  <c:v>3.5759035243655339E-7</c:v>
                </c:pt>
                <c:pt idx="15">
                  <c:v>2.8404447872102312E-7</c:v>
                </c:pt>
                <c:pt idx="16">
                  <c:v>2.256246738657462E-7</c:v>
                </c:pt>
                <c:pt idx="17">
                  <c:v>1.7921944721398688E-7</c:v>
                </c:pt>
                <c:pt idx="18">
                  <c:v>1.4235930567389997E-7</c:v>
                </c:pt>
                <c:pt idx="19">
                  <c:v>1.1307994248471453E-7</c:v>
                </c:pt>
                <c:pt idx="20">
                  <c:v>8.9822682487330885E-8</c:v>
                </c:pt>
                <c:pt idx="21">
                  <c:v>7.134863620281242E-8</c:v>
                </c:pt>
                <c:pt idx="22">
                  <c:v>5.6674262399293753E-8</c:v>
                </c:pt>
                <c:pt idx="23">
                  <c:v>4.5017977986969893E-8</c:v>
                </c:pt>
                <c:pt idx="24">
                  <c:v>3.5759049965978186E-8</c:v>
                </c:pt>
                <c:pt idx="25">
                  <c:v>2.8404429293758866E-8</c:v>
                </c:pt>
                <c:pt idx="26">
                  <c:v>2.2562438081205559E-8</c:v>
                </c:pt>
                <c:pt idx="27">
                  <c:v>1.7921985400233965E-8</c:v>
                </c:pt>
                <c:pt idx="28">
                  <c:v>1.423594223405303E-8</c:v>
                </c:pt>
                <c:pt idx="29">
                  <c:v>1.1308013387496775E-8</c:v>
                </c:pt>
                <c:pt idx="30">
                  <c:v>8.9822775379063322E-9</c:v>
                </c:pt>
                <c:pt idx="31">
                  <c:v>7.1348794451694831E-9</c:v>
                </c:pt>
                <c:pt idx="32">
                  <c:v>5.6674395530493565E-9</c:v>
                </c:pt>
                <c:pt idx="33">
                  <c:v>4.501810165390665E-9</c:v>
                </c:pt>
                <c:pt idx="34">
                  <c:v>3.5759178050698482E-9</c:v>
                </c:pt>
                <c:pt idx="35">
                  <c:v>2.8404554698048753E-9</c:v>
                </c:pt>
                <c:pt idx="36">
                  <c:v>2.2562569369852371E-9</c:v>
                </c:pt>
                <c:pt idx="37">
                  <c:v>1.7922115573747801E-9</c:v>
                </c:pt>
                <c:pt idx="38">
                  <c:v>1.4236072201972278E-9</c:v>
                </c:pt>
                <c:pt idx="39">
                  <c:v>1.1308143976267871E-9</c:v>
                </c:pt>
                <c:pt idx="40">
                  <c:v>8.9824077741381915E-10</c:v>
                </c:pt>
                <c:pt idx="41">
                  <c:v>7.1350098566435901E-10</c:v>
                </c:pt>
                <c:pt idx="42">
                  <c:v>5.6675695441604357E-10</c:v>
                </c:pt>
                <c:pt idx="43">
                  <c:v>4.501940299794051E-10</c:v>
                </c:pt>
                <c:pt idx="44">
                  <c:v>3.576048059191163E-10</c:v>
                </c:pt>
                <c:pt idx="45">
                  <c:v>2.8405857017386818E-10</c:v>
                </c:pt>
                <c:pt idx="46">
                  <c:v>2.2563871964949948E-10</c:v>
                </c:pt>
                <c:pt idx="47">
                  <c:v>1.7923418300580265E-10</c:v>
                </c:pt>
                <c:pt idx="48">
                  <c:v>1.4237374905613809E-10</c:v>
                </c:pt>
                <c:pt idx="49">
                  <c:v>1.1309446569256313E-10</c:v>
                </c:pt>
                <c:pt idx="50">
                  <c:v>8.983710427832166E-11</c:v>
                </c:pt>
                <c:pt idx="51">
                  <c:v>7.1363125449652138E-11</c:v>
                </c:pt>
                <c:pt idx="52">
                  <c:v>5.6688722511929705E-11</c:v>
                </c:pt>
                <c:pt idx="53">
                  <c:v>4.5032429940136576E-11</c:v>
                </c:pt>
                <c:pt idx="54">
                  <c:v>3.5773507703471789E-11</c:v>
                </c:pt>
                <c:pt idx="55">
                  <c:v>2.8418884401431507E-11</c:v>
                </c:pt>
                <c:pt idx="56">
                  <c:v>2.2576899537968144E-11</c:v>
                </c:pt>
                <c:pt idx="57">
                  <c:v>1.7936446110278616E-11</c:v>
                </c:pt>
                <c:pt idx="58">
                  <c:v>1.4250403058413308E-11</c:v>
                </c:pt>
                <c:pt idx="59">
                  <c:v>1.1322475141472514E-11</c:v>
                </c:pt>
                <c:pt idx="60">
                  <c:v>8.9967395240101253E-12</c:v>
                </c:pt>
                <c:pt idx="61">
                  <c:v>7.1493423031850784E-12</c:v>
                </c:pt>
                <c:pt idx="62">
                  <c:v>5.6819028413954668E-12</c:v>
                </c:pt>
                <c:pt idx="63">
                  <c:v>4.5162746346726227E-12</c:v>
                </c:pt>
                <c:pt idx="64">
                  <c:v>3.5903837305683828E-12</c:v>
                </c:pt>
                <c:pt idx="65">
                  <c:v>2.8549230619456435E-12</c:v>
                </c:pt>
                <c:pt idx="66">
                  <c:v>2.2707266652947743E-12</c:v>
                </c:pt>
                <c:pt idx="67">
                  <c:v>1.8066839508989266E-12</c:v>
                </c:pt>
                <c:pt idx="68">
                  <c:v>1.4380829500400102E-12</c:v>
                </c:pt>
                <c:pt idx="69">
                  <c:v>1.1452943120132366E-12</c:v>
                </c:pt>
                <c:pt idx="70">
                  <c:v>9.1272596898920967E-13</c:v>
                </c:pt>
                <c:pt idx="71">
                  <c:v>7.2799280049111608E-13</c:v>
                </c:pt>
                <c:pt idx="72">
                  <c:v>5.8125707876916187E-13</c:v>
                </c:pt>
                <c:pt idx="73">
                  <c:v>4.64704571266774E-13</c:v>
                </c:pt>
                <c:pt idx="74">
                  <c:v>3.7212840004813186E-13</c:v>
                </c:pt>
                <c:pt idx="75">
                  <c:v>2.9859849634952938E-13</c:v>
                </c:pt>
                <c:pt idx="76">
                  <c:v>2.401990463276897E-13</c:v>
                </c:pt>
                <c:pt idx="77">
                  <c:v>1.9381994410729014E-13</c:v>
                </c:pt>
                <c:pt idx="78">
                  <c:v>1.5699114350273449E-13</c:v>
                </c:pt>
                <c:pt idx="79">
                  <c:v>1.2775108307137838E-13</c:v>
                </c:pt>
                <c:pt idx="80">
                  <c:v>1.0454217204468E-13</c:v>
                </c:pt>
                <c:pt idx="81">
                  <c:v>8.6127763836953224E-14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CA-44B4-BC7F-AED16FD8B87B}"/>
            </c:ext>
          </c:extLst>
        </c:ser>
        <c:ser>
          <c:idx val="2"/>
          <c:order val="4"/>
          <c:tx>
            <c:v>Space charge (Ca20+)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(0.02,emasp1.9)'!$O$2:$O$122</c:f>
              <c:numCache>
                <c:formatCode>General</c:formatCode>
                <c:ptCount val="121"/>
                <c:pt idx="56" formatCode="0.00E+00">
                  <c:v>9.0230455299999999E-9</c:v>
                </c:pt>
                <c:pt idx="57" formatCode="0.00E+00">
                  <c:v>7.1668641600000001E-9</c:v>
                </c:pt>
                <c:pt idx="58" formatCode="0.00E+00">
                  <c:v>5.6924469400000001E-9</c:v>
                </c:pt>
                <c:pt idx="59" formatCode="0.00E+00">
                  <c:v>4.5212757700000003E-9</c:v>
                </c:pt>
                <c:pt idx="60" formatCode="0.00E+00">
                  <c:v>3.5909815200000001E-9</c:v>
                </c:pt>
                <c:pt idx="61" formatCode="0.00E+00">
                  <c:v>2.85202264E-9</c:v>
                </c:pt>
                <c:pt idx="62" formatCode="0.00E+00">
                  <c:v>2.26504685E-9</c:v>
                </c:pt>
                <c:pt idx="63" formatCode="0.00E+00">
                  <c:v>1.7933320099999999E-9</c:v>
                </c:pt>
                <c:pt idx="64" formatCode="0.00E+00">
                  <c:v>1.42298029E-9</c:v>
                </c:pt>
                <c:pt idx="65" formatCode="0.00E+00">
                  <c:v>1.12880175E-9</c:v>
                </c:pt>
                <c:pt idx="66" formatCode="0.00E+00">
                  <c:v>8.9513033000000001E-10</c:v>
                </c:pt>
                <c:pt idx="67" formatCode="0.00E+00">
                  <c:v>7.0952214199999995E-10</c:v>
                </c:pt>
                <c:pt idx="68" formatCode="0.00E+00">
                  <c:v>5.5988131100000002E-10</c:v>
                </c:pt>
                <c:pt idx="69" formatCode="0.00E+00">
                  <c:v>4.4277389799999998E-10</c:v>
                </c:pt>
                <c:pt idx="70" formatCode="0.00E+00">
                  <c:v>3.4986260200000001E-10</c:v>
                </c:pt>
                <c:pt idx="71" formatCode="0.00E+00">
                  <c:v>2.7604786499999999E-10</c:v>
                </c:pt>
                <c:pt idx="72" formatCode="0.00E+00">
                  <c:v>2.17239652E-10</c:v>
                </c:pt>
                <c:pt idx="73" formatCode="0.00E+00">
                  <c:v>1.7066971600000001E-10</c:v>
                </c:pt>
                <c:pt idx="74" formatCode="0.00E+00">
                  <c:v>1.3370791600000001E-10</c:v>
                </c:pt>
                <c:pt idx="75" formatCode="0.00E+00">
                  <c:v>1.0451373599999999E-10</c:v>
                </c:pt>
                <c:pt idx="76" formatCode="0.00E+00">
                  <c:v>8.1117113299999998E-11</c:v>
                </c:pt>
                <c:pt idx="77" formatCode="0.00E+00">
                  <c:v>6.2599021699999997E-11</c:v>
                </c:pt>
                <c:pt idx="78" formatCode="0.00E+00">
                  <c:v>4.8214467099999998E-11</c:v>
                </c:pt>
                <c:pt idx="79" formatCode="0.00E+00">
                  <c:v>3.6836197000000001E-11</c:v>
                </c:pt>
                <c:pt idx="80" formatCode="0.00E+00">
                  <c:v>2.7900625500000001E-11</c:v>
                </c:pt>
                <c:pt idx="81" formatCode="0.00E+00">
                  <c:v>2.08893078E-11</c:v>
                </c:pt>
                <c:pt idx="82" formatCode="0.00E+00">
                  <c:v>1.5538276799999999E-11</c:v>
                </c:pt>
                <c:pt idx="83" formatCode="0.00E+00">
                  <c:v>1.13756217E-11</c:v>
                </c:pt>
                <c:pt idx="84" formatCode="0.00E+00">
                  <c:v>8.1890456200000006E-12</c:v>
                </c:pt>
                <c:pt idx="85" formatCode="0.00E+00">
                  <c:v>5.8789101500000001E-12</c:v>
                </c:pt>
                <c:pt idx="86" formatCode="0.00E+00">
                  <c:v>4.1979946100000003E-12</c:v>
                </c:pt>
                <c:pt idx="87" formatCode="0.00E+00">
                  <c:v>2.9878826300000001E-12</c:v>
                </c:pt>
                <c:pt idx="88" formatCode="0.00E+00">
                  <c:v>2.1392338500000002E-12</c:v>
                </c:pt>
                <c:pt idx="89" formatCode="0.00E+00">
                  <c:v>1.5437780199999999E-12</c:v>
                </c:pt>
                <c:pt idx="90" formatCode="0.00E+00">
                  <c:v>1.1277459899999999E-12</c:v>
                </c:pt>
                <c:pt idx="91" formatCode="0.00E+00">
                  <c:v>8.3490791799999996E-13</c:v>
                </c:pt>
                <c:pt idx="92" formatCode="0.00E+00">
                  <c:v>6.2540934399999997E-13</c:v>
                </c:pt>
                <c:pt idx="93" formatCode="0.00E+00">
                  <c:v>4.7352042800000003E-13</c:v>
                </c:pt>
                <c:pt idx="94" formatCode="0.00E+00">
                  <c:v>3.6146179600000001E-13</c:v>
                </c:pt>
                <c:pt idx="95" formatCode="0.00E+00">
                  <c:v>2.78815134E-13</c:v>
                </c:pt>
                <c:pt idx="96" formatCode="0.00E+00">
                  <c:v>2.1649156900000001E-13</c:v>
                </c:pt>
                <c:pt idx="97" formatCode="0.00E+00">
                  <c:v>1.6943454800000001E-13</c:v>
                </c:pt>
                <c:pt idx="98" formatCode="0.00E+00">
                  <c:v>1.33086927E-13</c:v>
                </c:pt>
                <c:pt idx="99" formatCode="0.00E+00">
                  <c:v>1.05371238E-13</c:v>
                </c:pt>
                <c:pt idx="100" formatCode="0.00E+00">
                  <c:v>8.3953651699999994E-14</c:v>
                </c:pt>
                <c:pt idx="101" formatCode="0.00E+00">
                  <c:v>6.7386872600000005E-14</c:v>
                </c:pt>
                <c:pt idx="102" formatCode="0.00E+00">
                  <c:v>5.44849543E-14</c:v>
                </c:pt>
                <c:pt idx="103" formatCode="0.00E+00">
                  <c:v>4.4504085699999999E-14</c:v>
                </c:pt>
                <c:pt idx="104" formatCode="0.00E+00">
                  <c:v>3.6692383100000003E-14</c:v>
                </c:pt>
                <c:pt idx="105" formatCode="0.00E+00">
                  <c:v>3.0571294400000003E-14</c:v>
                </c:pt>
                <c:pt idx="106" formatCode="0.00E+00">
                  <c:v>2.5733858200000001E-14</c:v>
                </c:pt>
                <c:pt idx="107" formatCode="0.00E+00">
                  <c:v>2.1866520700000001E-14</c:v>
                </c:pt>
                <c:pt idx="108" formatCode="0.00E+00">
                  <c:v>1.8738770200000001E-14</c:v>
                </c:pt>
                <c:pt idx="109" formatCode="0.00E+00">
                  <c:v>1.6176176500000001E-14</c:v>
                </c:pt>
                <c:pt idx="110" formatCode="0.00E+00">
                  <c:v>1.4050655599999999E-14</c:v>
                </c:pt>
                <c:pt idx="111" formatCode="0.00E+00">
                  <c:v>1.22655962E-14</c:v>
                </c:pt>
                <c:pt idx="112" formatCode="0.00E+00">
                  <c:v>1.07516824E-14</c:v>
                </c:pt>
                <c:pt idx="113" formatCode="0.00E+00">
                  <c:v>9.4570040999999997E-15</c:v>
                </c:pt>
                <c:pt idx="114" formatCode="0.00E+00">
                  <c:v>8.3397341299999996E-15</c:v>
                </c:pt>
                <c:pt idx="115" formatCode="0.00E+00">
                  <c:v>7.3708939299999994E-15</c:v>
                </c:pt>
                <c:pt idx="116" formatCode="0.00E+00">
                  <c:v>6.5229921100000003E-15</c:v>
                </c:pt>
                <c:pt idx="117" formatCode="0.00E+00">
                  <c:v>5.7841433200000003E-15</c:v>
                </c:pt>
                <c:pt idx="118" formatCode="0.00E+00">
                  <c:v>5.1331847700000002E-15</c:v>
                </c:pt>
                <c:pt idx="119" formatCode="0.00E+00">
                  <c:v>4.5611022400000003E-15</c:v>
                </c:pt>
                <c:pt idx="120" formatCode="0.00E+00">
                  <c:v>4.0522502400000003E-15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5CA-44B4-BC7F-AED16FD8B87B}"/>
            </c:ext>
          </c:extLst>
        </c:ser>
        <c:ser>
          <c:idx val="3"/>
          <c:order val="5"/>
          <c:tx>
            <c:v>   (Longitudinal)</c:v>
          </c:tx>
          <c:spPr>
            <a:ln w="1905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(0.02,emasp1.9)'!$P$2:$P$122</c:f>
              <c:numCache>
                <c:formatCode>General</c:formatCode>
                <c:ptCount val="121"/>
                <c:pt idx="56" formatCode="0.00E+00">
                  <c:v>9.0307598099999993E-9</c:v>
                </c:pt>
                <c:pt idx="57" formatCode="0.00E+00">
                  <c:v>7.1745784400000003E-9</c:v>
                </c:pt>
                <c:pt idx="58" formatCode="0.00E+00">
                  <c:v>5.7001612200000004E-9</c:v>
                </c:pt>
                <c:pt idx="59" formatCode="0.00E+00">
                  <c:v>4.5289900499999997E-9</c:v>
                </c:pt>
                <c:pt idx="60" formatCode="0.00E+00">
                  <c:v>3.5986958100000001E-9</c:v>
                </c:pt>
                <c:pt idx="61" formatCode="0.00E+00">
                  <c:v>2.8597369199999998E-9</c:v>
                </c:pt>
                <c:pt idx="62" formatCode="0.00E+00">
                  <c:v>2.27276114E-9</c:v>
                </c:pt>
                <c:pt idx="63" formatCode="0.00E+00">
                  <c:v>1.81847942E-9</c:v>
                </c:pt>
                <c:pt idx="64" formatCode="0.00E+00">
                  <c:v>1.44813036E-9</c:v>
                </c:pt>
                <c:pt idx="65" formatCode="0.00E+00">
                  <c:v>1.15395517E-9</c:v>
                </c:pt>
                <c:pt idx="66" formatCode="0.00E+00">
                  <c:v>9.2028795799999995E-10</c:v>
                </c:pt>
                <c:pt idx="67" formatCode="0.00E+00">
                  <c:v>7.34685058E-10</c:v>
                </c:pt>
                <c:pt idx="68" formatCode="0.00E+00">
                  <c:v>5.9033211200000005E-10</c:v>
                </c:pt>
                <c:pt idx="69" formatCode="0.00E+00">
                  <c:v>4.7317159899999998E-10</c:v>
                </c:pt>
                <c:pt idx="70" formatCode="0.00E+00">
                  <c:v>3.8209518899999999E-10</c:v>
                </c:pt>
                <c:pt idx="71" formatCode="0.00E+00">
                  <c:v>3.0815074600000002E-10</c:v>
                </c:pt>
                <c:pt idx="72" formatCode="0.00E+00">
                  <c:v>2.4869769599999999E-10</c:v>
                </c:pt>
                <c:pt idx="73" formatCode="0.00E+00">
                  <c:v>2.01915754E-10</c:v>
                </c:pt>
                <c:pt idx="74" formatCode="0.00E+00">
                  <c:v>1.6469828599999999E-10</c:v>
                </c:pt>
                <c:pt idx="75" formatCode="0.00E+00">
                  <c:v>1.349919E-10</c:v>
                </c:pt>
                <c:pt idx="76" formatCode="0.00E+00">
                  <c:v>1.11396752E-10</c:v>
                </c:pt>
                <c:pt idx="77" formatCode="0.00E+00">
                  <c:v>9.25226076E-11</c:v>
                </c:pt>
                <c:pt idx="78" formatCode="0.00E+00">
                  <c:v>7.7339322799999998E-11</c:v>
                </c:pt>
                <c:pt idx="79" formatCode="0.00E+00">
                  <c:v>6.5166781599999996E-11</c:v>
                </c:pt>
                <c:pt idx="80" formatCode="0.00E+00">
                  <c:v>5.5248376099999999E-11</c:v>
                </c:pt>
                <c:pt idx="81" formatCode="0.00E+00">
                  <c:v>4.7171553699999999E-11</c:v>
                </c:pt>
                <c:pt idx="82" formatCode="0.00E+00">
                  <c:v>4.0368341199999997E-11</c:v>
                </c:pt>
                <c:pt idx="83" formatCode="0.00E+00">
                  <c:v>3.4793992200000001E-11</c:v>
                </c:pt>
                <c:pt idx="84" formatCode="0.00E+00">
                  <c:v>3.0097612800000003E-11</c:v>
                </c:pt>
                <c:pt idx="85" formatCode="0.00E+00">
                  <c:v>2.5927869599999999E-11</c:v>
                </c:pt>
                <c:pt idx="86" formatCode="0.00E+00">
                  <c:v>2.2275322800000001E-11</c:v>
                </c:pt>
                <c:pt idx="87" formatCode="0.00E+00">
                  <c:v>1.9034965600000002E-11</c:v>
                </c:pt>
                <c:pt idx="88" formatCode="0.00E+00">
                  <c:v>1.6148775000000001E-11</c:v>
                </c:pt>
                <c:pt idx="89" formatCode="0.00E+00">
                  <c:v>1.36058273E-11</c:v>
                </c:pt>
                <c:pt idx="90" formatCode="0.00E+00">
                  <c:v>1.14040372E-11</c:v>
                </c:pt>
                <c:pt idx="91" formatCode="0.00E+00">
                  <c:v>9.5361067800000007E-12</c:v>
                </c:pt>
                <c:pt idx="92" formatCode="0.00E+00">
                  <c:v>7.96653752E-12</c:v>
                </c:pt>
                <c:pt idx="93" formatCode="0.00E+00">
                  <c:v>6.6779566300000003E-12</c:v>
                </c:pt>
                <c:pt idx="94" formatCode="0.00E+00">
                  <c:v>5.6122827700000001E-12</c:v>
                </c:pt>
                <c:pt idx="95" formatCode="0.00E+00">
                  <c:v>4.7410460299999998E-12</c:v>
                </c:pt>
                <c:pt idx="96" formatCode="0.00E+00">
                  <c:v>4.0417777000000001E-12</c:v>
                </c:pt>
                <c:pt idx="97" formatCode="0.00E+00">
                  <c:v>3.4903289700000001E-12</c:v>
                </c:pt>
                <c:pt idx="98" formatCode="0.00E+00">
                  <c:v>3.0548140399999998E-12</c:v>
                </c:pt>
                <c:pt idx="99" formatCode="0.00E+00">
                  <c:v>2.7240188500000001E-12</c:v>
                </c:pt>
                <c:pt idx="100" formatCode="0.00E+00">
                  <c:v>2.4749914400000001E-12</c:v>
                </c:pt>
                <c:pt idx="101" formatCode="0.00E+00">
                  <c:v>2.29143013E-12</c:v>
                </c:pt>
                <c:pt idx="102" formatCode="0.00E+00">
                  <c:v>2.1650956699999998E-12</c:v>
                </c:pt>
                <c:pt idx="103" formatCode="0.00E+00">
                  <c:v>2.0734162900000001E-12</c:v>
                </c:pt>
                <c:pt idx="104" formatCode="0.00E+00">
                  <c:v>2.0114144799999998E-12</c:v>
                </c:pt>
                <c:pt idx="105" formatCode="0.00E+00">
                  <c:v>1.9712463700000002E-12</c:v>
                </c:pt>
                <c:pt idx="106" formatCode="0.00E+00">
                  <c:v>1.9429431399999999E-12</c:v>
                </c:pt>
                <c:pt idx="107" formatCode="0.00E+00">
                  <c:v>1.9254361599999998E-12</c:v>
                </c:pt>
                <c:pt idx="108" formatCode="0.00E+00">
                  <c:v>1.9143185599999999E-12</c:v>
                </c:pt>
                <c:pt idx="109" formatCode="0.00E+00">
                  <c:v>1.90742738E-12</c:v>
                </c:pt>
                <c:pt idx="110" formatCode="0.00E+00">
                  <c:v>1.9032962699999998E-12</c:v>
                </c:pt>
                <c:pt idx="111" formatCode="0.00E+00">
                  <c:v>1.9009384299999999E-12</c:v>
                </c:pt>
                <c:pt idx="112" formatCode="0.00E+00">
                  <c:v>1.89968935E-12</c:v>
                </c:pt>
                <c:pt idx="113" formatCode="0.00E+00">
                  <c:v>1.8991091099999999E-12</c:v>
                </c:pt>
                <c:pt idx="114" formatCode="0.00E+00">
                  <c:v>1.89895965E-12</c:v>
                </c:pt>
                <c:pt idx="115" formatCode="0.00E+00">
                  <c:v>1.8989630799999998E-12</c:v>
                </c:pt>
                <c:pt idx="116" formatCode="0.00E+00">
                  <c:v>1.8990889200000001E-12</c:v>
                </c:pt>
                <c:pt idx="117" formatCode="0.00E+00">
                  <c:v>1.8992974899999999E-12</c:v>
                </c:pt>
                <c:pt idx="118" formatCode="0.00E+00">
                  <c:v>1.8995555999999999E-12</c:v>
                </c:pt>
                <c:pt idx="119" formatCode="0.00E+00">
                  <c:v>1.89964119E-12</c:v>
                </c:pt>
                <c:pt idx="120" formatCode="0.00E+00">
                  <c:v>1.900156E-12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5CA-44B4-BC7F-AED16FD8B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2457072"/>
        <c:axId val="1152458512"/>
      </c:scatterChart>
      <c:scatterChart>
        <c:scatterStyle val="lineMarker"/>
        <c:varyColors val="0"/>
        <c:ser>
          <c:idx val="6"/>
          <c:order val="6"/>
          <c:tx>
            <c:v>Density (RHS)</c:v>
          </c:tx>
          <c:spPr>
            <a:ln w="19050" cap="rnd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  <c:marker>
            <c:symbol val="none"/>
          </c:marker>
          <c:xVal>
            <c:numRef>
              <c:f>'rlimitsN=500 (0.02,emasp1.9)'!$A$2:$A$122</c:f>
              <c:numCache>
                <c:formatCode>General</c:formatCode>
                <c:ptCount val="121"/>
                <c:pt idx="0">
                  <c:v>1</c:v>
                </c:pt>
                <c:pt idx="1">
                  <c:v>1.2589254117941673</c:v>
                </c:pt>
                <c:pt idx="2">
                  <c:v>1.5848931924611136</c:v>
                </c:pt>
                <c:pt idx="3">
                  <c:v>1.99526231496888</c:v>
                </c:pt>
                <c:pt idx="4">
                  <c:v>2.5118864315095806</c:v>
                </c:pt>
                <c:pt idx="5">
                  <c:v>3.16227766016838</c:v>
                </c:pt>
                <c:pt idx="6">
                  <c:v>3.9810717055349736</c:v>
                </c:pt>
                <c:pt idx="7">
                  <c:v>5.0118723362727247</c:v>
                </c:pt>
                <c:pt idx="8">
                  <c:v>6.3095734448019352</c:v>
                </c:pt>
                <c:pt idx="9">
                  <c:v>7.9432823472428185</c:v>
                </c:pt>
                <c:pt idx="10">
                  <c:v>10.000000000000005</c:v>
                </c:pt>
                <c:pt idx="11">
                  <c:v>12.58925411794168</c:v>
                </c:pt>
                <c:pt idx="12">
                  <c:v>15.848931924611145</c:v>
                </c:pt>
                <c:pt idx="13">
                  <c:v>19.952623149688812</c:v>
                </c:pt>
                <c:pt idx="14">
                  <c:v>25.118864315095824</c:v>
                </c:pt>
                <c:pt idx="15">
                  <c:v>31.622776601683825</c:v>
                </c:pt>
                <c:pt idx="16">
                  <c:v>39.81071705534977</c:v>
                </c:pt>
                <c:pt idx="17">
                  <c:v>50.118723362727287</c:v>
                </c:pt>
                <c:pt idx="18">
                  <c:v>63.0957344480194</c:v>
                </c:pt>
                <c:pt idx="19">
                  <c:v>79.432823472428254</c:v>
                </c:pt>
                <c:pt idx="20">
                  <c:v>100.00000000000014</c:v>
                </c:pt>
                <c:pt idx="21">
                  <c:v>125.89254117941691</c:v>
                </c:pt>
                <c:pt idx="22">
                  <c:v>158.48931924611159</c:v>
                </c:pt>
                <c:pt idx="23">
                  <c:v>199.52623149688827</c:v>
                </c:pt>
                <c:pt idx="24">
                  <c:v>251.18864315095843</c:v>
                </c:pt>
                <c:pt idx="25">
                  <c:v>316.22776601683847</c:v>
                </c:pt>
                <c:pt idx="26">
                  <c:v>398.10717055349795</c:v>
                </c:pt>
                <c:pt idx="27">
                  <c:v>501.1872336272732</c:v>
                </c:pt>
                <c:pt idx="28">
                  <c:v>630.95734448019448</c:v>
                </c:pt>
                <c:pt idx="29">
                  <c:v>794.32823472428311</c:v>
                </c:pt>
                <c:pt idx="30">
                  <c:v>1000.000000000002</c:v>
                </c:pt>
                <c:pt idx="31">
                  <c:v>1258.9254117941698</c:v>
                </c:pt>
                <c:pt idx="32">
                  <c:v>1584.8931924611168</c:v>
                </c:pt>
                <c:pt idx="33">
                  <c:v>1995.2623149688839</c:v>
                </c:pt>
                <c:pt idx="34">
                  <c:v>2511.8864315095857</c:v>
                </c:pt>
                <c:pt idx="35">
                  <c:v>3162.2776601683863</c:v>
                </c:pt>
                <c:pt idx="36">
                  <c:v>3981.0717055349814</c:v>
                </c:pt>
                <c:pt idx="37">
                  <c:v>5011.8723362727342</c:v>
                </c:pt>
                <c:pt idx="38">
                  <c:v>6309.5734448019475</c:v>
                </c:pt>
                <c:pt idx="39">
                  <c:v>7943.2823472428345</c:v>
                </c:pt>
                <c:pt idx="40">
                  <c:v>10000.000000000025</c:v>
                </c:pt>
                <c:pt idx="41">
                  <c:v>12589.254117941706</c:v>
                </c:pt>
                <c:pt idx="42">
                  <c:v>15848.931924611177</c:v>
                </c:pt>
                <c:pt idx="43">
                  <c:v>19952.62314968885</c:v>
                </c:pt>
                <c:pt idx="44">
                  <c:v>25118.864315095871</c:v>
                </c:pt>
                <c:pt idx="45">
                  <c:v>31622.776601683883</c:v>
                </c:pt>
                <c:pt idx="46">
                  <c:v>39810.717055349844</c:v>
                </c:pt>
                <c:pt idx="47">
                  <c:v>50118.723362727382</c:v>
                </c:pt>
                <c:pt idx="48">
                  <c:v>63095.734448019524</c:v>
                </c:pt>
                <c:pt idx="49">
                  <c:v>79432.823472428412</c:v>
                </c:pt>
                <c:pt idx="50">
                  <c:v>100000.00000000033</c:v>
                </c:pt>
                <c:pt idx="51">
                  <c:v>125892.54117941715</c:v>
                </c:pt>
                <c:pt idx="52">
                  <c:v>158489.3192461119</c:v>
                </c:pt>
                <c:pt idx="53">
                  <c:v>199526.23149688868</c:v>
                </c:pt>
                <c:pt idx="54">
                  <c:v>251188.64315095893</c:v>
                </c:pt>
                <c:pt idx="55">
                  <c:v>316227.76601683913</c:v>
                </c:pt>
                <c:pt idx="56">
                  <c:v>398107.17055349879</c:v>
                </c:pt>
                <c:pt idx="57">
                  <c:v>501187.23362727423</c:v>
                </c:pt>
                <c:pt idx="58">
                  <c:v>630957.34448019578</c:v>
                </c:pt>
                <c:pt idx="59">
                  <c:v>794328.23472428473</c:v>
                </c:pt>
                <c:pt idx="60">
                  <c:v>1000000.0000000041</c:v>
                </c:pt>
                <c:pt idx="61">
                  <c:v>1258925.4117941724</c:v>
                </c:pt>
                <c:pt idx="62">
                  <c:v>1584893.19246112</c:v>
                </c:pt>
                <c:pt idx="63">
                  <c:v>1995262.3149688879</c:v>
                </c:pt>
                <c:pt idx="64">
                  <c:v>2511886.4315095907</c:v>
                </c:pt>
                <c:pt idx="65">
                  <c:v>3162277.660168393</c:v>
                </c:pt>
                <c:pt idx="66">
                  <c:v>3981071.7055349899</c:v>
                </c:pt>
                <c:pt idx="67">
                  <c:v>5011872.3362727454</c:v>
                </c:pt>
                <c:pt idx="68">
                  <c:v>6309573.4448019611</c:v>
                </c:pt>
                <c:pt idx="69">
                  <c:v>7943282.3472428517</c:v>
                </c:pt>
                <c:pt idx="70">
                  <c:v>10000000.000000047</c:v>
                </c:pt>
                <c:pt idx="71">
                  <c:v>12589254.117941732</c:v>
                </c:pt>
                <c:pt idx="72">
                  <c:v>15848931.924611211</c:v>
                </c:pt>
                <c:pt idx="73">
                  <c:v>19952623.149688892</c:v>
                </c:pt>
                <c:pt idx="74">
                  <c:v>25118864.315095924</c:v>
                </c:pt>
                <c:pt idx="75">
                  <c:v>31622776.601683948</c:v>
                </c:pt>
                <c:pt idx="76">
                  <c:v>39810717.055349924</c:v>
                </c:pt>
                <c:pt idx="77">
                  <c:v>50118723.362727478</c:v>
                </c:pt>
                <c:pt idx="78">
                  <c:v>63095734.448019646</c:v>
                </c:pt>
                <c:pt idx="79">
                  <c:v>79432823.47242856</c:v>
                </c:pt>
                <c:pt idx="80">
                  <c:v>100000000.00000052</c:v>
                </c:pt>
                <c:pt idx="81">
                  <c:v>125892541.17941739</c:v>
                </c:pt>
                <c:pt idx="82">
                  <c:v>158489319.2461122</c:v>
                </c:pt>
                <c:pt idx="83">
                  <c:v>199526231.49688905</c:v>
                </c:pt>
                <c:pt idx="84">
                  <c:v>251188643.1509594</c:v>
                </c:pt>
                <c:pt idx="85">
                  <c:v>316227766.01683968</c:v>
                </c:pt>
                <c:pt idx="86">
                  <c:v>398107170.55349946</c:v>
                </c:pt>
                <c:pt idx="87">
                  <c:v>501187233.62727511</c:v>
                </c:pt>
                <c:pt idx="88">
                  <c:v>630957344.48019683</c:v>
                </c:pt>
                <c:pt idx="89">
                  <c:v>794328234.72428608</c:v>
                </c:pt>
                <c:pt idx="90">
                  <c:v>1000000000.0000058</c:v>
                </c:pt>
                <c:pt idx="91">
                  <c:v>1258925411.7941747</c:v>
                </c:pt>
                <c:pt idx="92">
                  <c:v>1584893192.461123</c:v>
                </c:pt>
                <c:pt idx="93">
                  <c:v>1995262314.9688916</c:v>
                </c:pt>
                <c:pt idx="94">
                  <c:v>2511886431.5095954</c:v>
                </c:pt>
                <c:pt idx="95">
                  <c:v>3162277660.1683989</c:v>
                </c:pt>
                <c:pt idx="96">
                  <c:v>3981071705.5349975</c:v>
                </c:pt>
                <c:pt idx="97">
                  <c:v>5011872336.2727547</c:v>
                </c:pt>
                <c:pt idx="98">
                  <c:v>6309573444.8019733</c:v>
                </c:pt>
                <c:pt idx="99">
                  <c:v>7943282347.2428665</c:v>
                </c:pt>
                <c:pt idx="100">
                  <c:v>10000000000.000065</c:v>
                </c:pt>
                <c:pt idx="101">
                  <c:v>12589254117.941755</c:v>
                </c:pt>
                <c:pt idx="102">
                  <c:v>15848931924.61124</c:v>
                </c:pt>
                <c:pt idx="103">
                  <c:v>19952623149.688931</c:v>
                </c:pt>
                <c:pt idx="104">
                  <c:v>25118864315.09597</c:v>
                </c:pt>
                <c:pt idx="105">
                  <c:v>31622776601.68401</c:v>
                </c:pt>
                <c:pt idx="106">
                  <c:v>39810717055.349998</c:v>
                </c:pt>
                <c:pt idx="107">
                  <c:v>50118723362.727577</c:v>
                </c:pt>
                <c:pt idx="108">
                  <c:v>63095734448.019768</c:v>
                </c:pt>
                <c:pt idx="109">
                  <c:v>79432823472.428711</c:v>
                </c:pt>
                <c:pt idx="110">
                  <c:v>100000000000.00072</c:v>
                </c:pt>
                <c:pt idx="111">
                  <c:v>125892541179.41763</c:v>
                </c:pt>
                <c:pt idx="112">
                  <c:v>158489319246.11252</c:v>
                </c:pt>
                <c:pt idx="113">
                  <c:v>199526231496.88943</c:v>
                </c:pt>
                <c:pt idx="114">
                  <c:v>251188643150.95987</c:v>
                </c:pt>
                <c:pt idx="115">
                  <c:v>316227766016.84027</c:v>
                </c:pt>
                <c:pt idx="116">
                  <c:v>398107170553.50024</c:v>
                </c:pt>
                <c:pt idx="117">
                  <c:v>501187233627.27606</c:v>
                </c:pt>
                <c:pt idx="118">
                  <c:v>630957344480.198</c:v>
                </c:pt>
                <c:pt idx="119">
                  <c:v>794328234724.28748</c:v>
                </c:pt>
                <c:pt idx="120">
                  <c:v>1000000000000.0076</c:v>
                </c:pt>
              </c:numCache>
            </c:numRef>
          </c:xVal>
          <c:yVal>
            <c:numRef>
              <c:f>'rlimitsN=500 (0.02,emasp1.9)'!$Q$2:$Q$122</c:f>
              <c:numCache>
                <c:formatCode>General</c:formatCode>
                <c:ptCount val="121"/>
                <c:pt idx="0">
                  <c:v>1.096300648936823E-8</c:v>
                </c:pt>
                <c:pt idx="1">
                  <c:v>2.1875104742164146E-8</c:v>
                </c:pt>
                <c:pt idx="2">
                  <c:v>4.364522257643107E-8</c:v>
                </c:pt>
                <c:pt idx="3">
                  <c:v>8.7079729539429484E-8</c:v>
                </c:pt>
                <c:pt idx="4">
                  <c:v>1.7373173369644629E-7</c:v>
                </c:pt>
                <c:pt idx="5">
                  <c:v>3.4663904369568707E-7</c:v>
                </c:pt>
                <c:pt idx="6">
                  <c:v>6.9166701638058109E-7</c:v>
                </c:pt>
                <c:pt idx="7">
                  <c:v>1.3800065035099847E-6</c:v>
                </c:pt>
                <c:pt idx="8">
                  <c:v>2.7534340513886815E-6</c:v>
                </c:pt>
                <c:pt idx="9">
                  <c:v>5.4937591909564834E-6</c:v>
                </c:pt>
                <c:pt idx="10">
                  <c:v>1.0961646089821965E-5</c:v>
                </c:pt>
                <c:pt idx="11">
                  <c:v>2.1871870534184246E-5</c:v>
                </c:pt>
                <c:pt idx="12">
                  <c:v>4.3639242491528065E-5</c:v>
                </c:pt>
                <c:pt idx="13">
                  <c:v>8.7071605840929853E-5</c:v>
                </c:pt>
                <c:pt idx="14">
                  <c:v>1.7373173369644626E-4</c:v>
                </c:pt>
                <c:pt idx="15">
                  <c:v>3.4663904369568703E-4</c:v>
                </c:pt>
                <c:pt idx="16">
                  <c:v>6.9163467584585129E-4</c:v>
                </c:pt>
                <c:pt idx="17">
                  <c:v>1.380006503509984E-3</c:v>
                </c:pt>
                <c:pt idx="18">
                  <c:v>2.7534611295523966E-3</c:v>
                </c:pt>
                <c:pt idx="19">
                  <c:v>5.4938879385321524E-3</c:v>
                </c:pt>
                <c:pt idx="20">
                  <c:v>1.0961714107126274E-2</c:v>
                </c:pt>
                <c:pt idx="21">
                  <c:v>2.1871547130920418E-2</c:v>
                </c:pt>
                <c:pt idx="22">
                  <c:v>4.3639413343515718E-2</c:v>
                </c:pt>
                <c:pt idx="23">
                  <c:v>8.7072102274668578E-2</c:v>
                </c:pt>
                <c:pt idx="24">
                  <c:v>0.17373166216952721</c:v>
                </c:pt>
                <c:pt idx="25">
                  <c:v>0.3466401773192283</c:v>
                </c:pt>
                <c:pt idx="26">
                  <c:v>0.69163844885614989</c:v>
                </c:pt>
                <c:pt idx="27">
                  <c:v>1.3799999541627002</c:v>
                </c:pt>
                <c:pt idx="28">
                  <c:v>2.7534615808550531</c:v>
                </c:pt>
                <c:pt idx="29">
                  <c:v>5.4938786400234942</c:v>
                </c:pt>
                <c:pt idx="30">
                  <c:v>10.961727710603665</c:v>
                </c:pt>
                <c:pt idx="31">
                  <c:v>21.871516587393216</c:v>
                </c:pt>
                <c:pt idx="32">
                  <c:v>43.639407648268303</c:v>
                </c:pt>
                <c:pt idx="33">
                  <c:v>87.07204360459815</c:v>
                </c:pt>
                <c:pt idx="34">
                  <c:v>173.73152626677899</c:v>
                </c:pt>
                <c:pt idx="35">
                  <c:v>346.63984856283554</c:v>
                </c:pt>
                <c:pt idx="36">
                  <c:v>691.637119300873</c:v>
                </c:pt>
                <c:pt idx="37">
                  <c:v>1379.9967079197306</c:v>
                </c:pt>
                <c:pt idx="38">
                  <c:v>2753.453592610364</c:v>
                </c:pt>
                <c:pt idx="39">
                  <c:v>5493.8571099245673</c:v>
                </c:pt>
                <c:pt idx="40">
                  <c:v>10961.673975198497</c:v>
                </c:pt>
                <c:pt idx="41">
                  <c:v>21871.384526825306</c:v>
                </c:pt>
                <c:pt idx="42">
                  <c:v>43639.072477405236</c:v>
                </c:pt>
                <c:pt idx="43">
                  <c:v>87071.203677715253</c:v>
                </c:pt>
                <c:pt idx="44">
                  <c:v>173729.40819822715</c:v>
                </c:pt>
                <c:pt idx="45">
                  <c:v>346634.52569758013</c:v>
                </c:pt>
                <c:pt idx="46">
                  <c:v>691623.74508543941</c:v>
                </c:pt>
                <c:pt idx="47">
                  <c:v>1379963.1134185679</c:v>
                </c:pt>
                <c:pt idx="48">
                  <c:v>2731904.1198910512</c:v>
                </c:pt>
                <c:pt idx="49">
                  <c:v>4858109.9711514721</c:v>
                </c:pt>
                <c:pt idx="50">
                  <c:v>8639124.2482052166</c:v>
                </c:pt>
                <c:pt idx="51">
                  <c:v>15362882.682137841</c:v>
                </c:pt>
                <c:pt idx="52">
                  <c:v>27319735.133542746</c:v>
                </c:pt>
                <c:pt idx="53">
                  <c:v>48582653.384449065</c:v>
                </c:pt>
                <c:pt idx="54">
                  <c:v>77107023.968023181</c:v>
                </c:pt>
                <c:pt idx="55">
                  <c:v>108914666.56952731</c:v>
                </c:pt>
                <c:pt idx="56">
                  <c:v>10.804531606156019</c:v>
                </c:pt>
                <c:pt idx="57">
                  <c:v>21.556676253512368</c:v>
                </c:pt>
                <c:pt idx="58">
                  <c:v>43.00821438325827</c:v>
                </c:pt>
                <c:pt idx="59">
                  <c:v>85.805113992845691</c:v>
                </c:pt>
                <c:pt idx="60">
                  <c:v>171.18474289501134</c:v>
                </c:pt>
                <c:pt idx="61">
                  <c:v>341.51085604919678</c:v>
                </c:pt>
                <c:pt idx="62">
                  <c:v>681.28426663925768</c:v>
                </c:pt>
                <c:pt idx="63">
                  <c:v>1358.3345333920463</c:v>
                </c:pt>
                <c:pt idx="64">
                  <c:v>2709.1378602225741</c:v>
                </c:pt>
                <c:pt idx="65">
                  <c:v>5402.7173580066337</c:v>
                </c:pt>
                <c:pt idx="66">
                  <c:v>10773.089024210769</c:v>
                </c:pt>
                <c:pt idx="67">
                  <c:v>21478.473888739241</c:v>
                </c:pt>
                <c:pt idx="68">
                  <c:v>42928.744156077999</c:v>
                </c:pt>
                <c:pt idx="69">
                  <c:v>85635.500934997137</c:v>
                </c:pt>
                <c:pt idx="70">
                  <c:v>169851.70879462964</c:v>
                </c:pt>
                <c:pt idx="71">
                  <c:v>338301.96847402595</c:v>
                </c:pt>
                <c:pt idx="72">
                  <c:v>676840.869530853</c:v>
                </c:pt>
                <c:pt idx="73">
                  <c:v>1350682.8848727671</c:v>
                </c:pt>
                <c:pt idx="74">
                  <c:v>2697945.7594601158</c:v>
                </c:pt>
                <c:pt idx="75">
                  <c:v>5387435.4336189544</c:v>
                </c:pt>
                <c:pt idx="76">
                  <c:v>10837747.56066674</c:v>
                </c:pt>
                <c:pt idx="77">
                  <c:v>21910565.019654654</c:v>
                </c:pt>
                <c:pt idx="78">
                  <c:v>44185668.143462703</c:v>
                </c:pt>
                <c:pt idx="79">
                  <c:v>89838126.530879006</c:v>
                </c:pt>
                <c:pt idx="80">
                  <c:v>184709459.066347</c:v>
                </c:pt>
                <c:pt idx="81">
                  <c:v>385929746.43475819</c:v>
                </c:pt>
                <c:pt idx="82">
                  <c:v>815060641.62969208</c:v>
                </c:pt>
                <c:pt idx="83">
                  <c:v>1764338819.1662614</c:v>
                </c:pt>
                <c:pt idx="84">
                  <c:v>3935844227.5011091</c:v>
                </c:pt>
                <c:pt idx="85">
                  <c:v>8864945177.2026768</c:v>
                </c:pt>
                <c:pt idx="86">
                  <c:v>20236191187.615849</c:v>
                </c:pt>
                <c:pt idx="87">
                  <c:v>46747390186.905807</c:v>
                </c:pt>
                <c:pt idx="88">
                  <c:v>107493059941.14522</c:v>
                </c:pt>
                <c:pt idx="89">
                  <c:v>244986341848.7496</c:v>
                </c:pt>
                <c:pt idx="90">
                  <c:v>547715870427.74951</c:v>
                </c:pt>
                <c:pt idx="91">
                  <c:v>1195056032403.1838</c:v>
                </c:pt>
                <c:pt idx="92">
                  <c:v>2549401261639.6904</c:v>
                </c:pt>
                <c:pt idx="93">
                  <c:v>5305367837017.7646</c:v>
                </c:pt>
                <c:pt idx="94">
                  <c:v>10833584739209.674</c:v>
                </c:pt>
                <c:pt idx="95">
                  <c:v>21554089145960.887</c:v>
                </c:pt>
                <c:pt idx="96">
                  <c:v>41935529800975.844</c:v>
                </c:pt>
                <c:pt idx="97">
                  <c:v>79280473378858.813</c:v>
                </c:pt>
                <c:pt idx="98">
                  <c:v>146818560270553.75</c:v>
                </c:pt>
                <c:pt idx="99">
                  <c:v>262652935953516.81</c:v>
                </c:pt>
                <c:pt idx="100">
                  <c:v>455390167914222.5</c:v>
                </c:pt>
                <c:pt idx="101">
                  <c:v>763447735619220.5</c:v>
                </c:pt>
                <c:pt idx="102">
                  <c:v>1235965248864921.5</c:v>
                </c:pt>
                <c:pt idx="103">
                  <c:v>1934417714783128.5</c:v>
                </c:pt>
                <c:pt idx="104">
                  <c:v>2933479939466374.5</c:v>
                </c:pt>
                <c:pt idx="105">
                  <c:v>4311892969934247</c:v>
                </c:pt>
                <c:pt idx="106">
                  <c:v>6174000141650654</c:v>
                </c:pt>
                <c:pt idx="107">
                  <c:v>8628753023317716</c:v>
                </c:pt>
                <c:pt idx="108">
                  <c:v>1.1817895700537718E+16</c:v>
                </c:pt>
                <c:pt idx="109">
                  <c:v>1.5916103961859878E+16</c:v>
                </c:pt>
                <c:pt idx="110">
                  <c:v>2.1141556561625772E+16</c:v>
                </c:pt>
                <c:pt idx="111">
                  <c:v>2.7777372112426692E+16</c:v>
                </c:pt>
                <c:pt idx="112">
                  <c:v>3.6174379582016728E+16</c:v>
                </c:pt>
                <c:pt idx="113">
                  <c:v>4.677130220709204E+16</c:v>
                </c:pt>
                <c:pt idx="114">
                  <c:v>6.0147334457060704E+16</c:v>
                </c:pt>
                <c:pt idx="115">
                  <c:v>7.6998043338257776E+16</c:v>
                </c:pt>
                <c:pt idx="116">
                  <c:v>9.8309961734743456E+16</c:v>
                </c:pt>
                <c:pt idx="117">
                  <c:v>1.2501595658388419E+17</c:v>
                </c:pt>
                <c:pt idx="118">
                  <c:v>1.5871235266722483E+17</c:v>
                </c:pt>
                <c:pt idx="119">
                  <c:v>2.0101355343697379E+17</c:v>
                </c:pt>
                <c:pt idx="120">
                  <c:v>2.5459786813094842E+17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5CA-44B4-BC7F-AED16FD8B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6370624"/>
        <c:axId val="2126372544"/>
      </c:scatterChart>
      <c:valAx>
        <c:axId val="1152457072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Energy</a:t>
                </a:r>
                <a:r>
                  <a:rPr lang="en-GB" b="1" baseline="0"/>
                  <a:t> (eV/u)</a:t>
                </a:r>
                <a:endParaRPr lang="en-GB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8512"/>
        <c:crossesAt val="1"/>
        <c:crossBetween val="midCat"/>
        <c:majorUnit val="10"/>
      </c:valAx>
      <c:valAx>
        <c:axId val="1152458512"/>
        <c:scaling>
          <c:logBase val="10"/>
          <c:orientation val="minMax"/>
          <c:min val="1.0000000000000009E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Minimum Focal Size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2457072"/>
        <c:crosses val="autoZero"/>
        <c:crossBetween val="midCat"/>
      </c:valAx>
      <c:valAx>
        <c:axId val="2126372544"/>
        <c:scaling>
          <c:logBase val="10"/>
          <c:orientation val="minMax"/>
          <c:max val="1E+20"/>
          <c:min val="1.0000000000000006E-1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b="1"/>
                  <a:t>Density (kg/m^3)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6370624"/>
        <c:crosses val="max"/>
        <c:crossBetween val="midCat"/>
      </c:valAx>
      <c:valAx>
        <c:axId val="2126370624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637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87C75A4-0992-4D39-97FE-10DB460897EE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F4DE813-DB53-4A84-AEFD-552E385AB976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E60D29-D8CF-4FAA-84EE-37C8442ED8F6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205740</xdr:colOff>
      <xdr:row>1</xdr:row>
      <xdr:rowOff>144780</xdr:rowOff>
    </xdr:from>
    <xdr:to>
      <xdr:col>14</xdr:col>
      <xdr:colOff>572548</xdr:colOff>
      <xdr:row>5</xdr:row>
      <xdr:rowOff>110206</xdr:rowOff>
    </xdr:to>
    <xdr:pic>
      <xdr:nvPicPr>
        <xdr:cNvPr id="2" name="Picture 1" descr="Text&#10;&#10;Description automatically generated">
          <a:extLst>
            <a:ext uri="{FF2B5EF4-FFF2-40B4-BE49-F238E27FC236}">
              <a16:creationId xmlns:a16="http://schemas.microsoft.com/office/drawing/2014/main" id="{A378B464-52EE-3806-81BE-A71B4BE6C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8620" y="327660"/>
          <a:ext cx="1586008" cy="6969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4F2EE79-78B4-B63B-3CD4-54A0FD1985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4C7C55-72BE-A02F-40FC-C787103C08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4C69CC-378D-B19F-6FC9-A1065AB8360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workbookViewId="0"/>
  </sheetViews>
  <sheetFormatPr defaultRowHeight="14.4" x14ac:dyDescent="0.3"/>
  <cols>
    <col min="1" max="1" width="12.88671875" bestFit="1" customWidth="1"/>
    <col min="2" max="5" width="8.88671875" customWidth="1"/>
    <col min="7" max="7" width="8.88671875" customWidth="1"/>
    <col min="10" max="10" width="12" bestFit="1" customWidth="1"/>
    <col min="13" max="13" width="8.88671875" customWidth="1"/>
  </cols>
  <sheetData>
    <row r="1" spans="1:19" x14ac:dyDescent="0.3">
      <c r="B1" t="s">
        <v>2</v>
      </c>
      <c r="C1" t="s">
        <v>3</v>
      </c>
      <c r="D1" t="str">
        <f>"Focussed "&amp;B1</f>
        <v>Focussed Conventional</v>
      </c>
      <c r="E1" t="str">
        <f>"Focussed "&amp;C1</f>
        <v>Focussed Ion trap</v>
      </c>
      <c r="I1" t="s">
        <v>7</v>
      </c>
      <c r="J1">
        <v>299792458</v>
      </c>
      <c r="K1" t="s">
        <v>6</v>
      </c>
    </row>
    <row r="2" spans="1:19" x14ac:dyDescent="0.3">
      <c r="A2" t="s">
        <v>0</v>
      </c>
      <c r="B2">
        <v>9.9999999999999995E-8</v>
      </c>
      <c r="C2">
        <f>GEOMEAN(0.0000000000000841074,0.0000000000000966516,0.000000000000908594)</f>
        <v>1.947471183170066E-13</v>
      </c>
      <c r="D2">
        <f>B2</f>
        <v>9.9999999999999995E-8</v>
      </c>
      <c r="E2">
        <f>C2</f>
        <v>1.947471183170066E-13</v>
      </c>
      <c r="F2" t="s">
        <v>1</v>
      </c>
      <c r="I2" t="s">
        <v>8</v>
      </c>
      <c r="J2">
        <f>6.62607015E-34/(2*PI())</f>
        <v>1.0545718176461565E-34</v>
      </c>
      <c r="K2" t="s">
        <v>9</v>
      </c>
    </row>
    <row r="3" spans="1:19" x14ac:dyDescent="0.3">
      <c r="A3" t="s">
        <v>4</v>
      </c>
      <c r="B3">
        <v>1E-3</v>
      </c>
      <c r="C3">
        <f>GEOMEAN(0.0000368147,0.0000363402,0.000550466)</f>
        <v>9.030525559539844E-5</v>
      </c>
      <c r="D3">
        <f>D2/D4</f>
        <v>9.3827199999999988E-9</v>
      </c>
      <c r="E3">
        <f>E2/E4</f>
        <v>1.8272576819753441E-14</v>
      </c>
      <c r="F3" t="s">
        <v>1</v>
      </c>
      <c r="I3" t="s">
        <v>10</v>
      </c>
      <c r="J3">
        <v>1.6021766339999999E-19</v>
      </c>
      <c r="K3" t="s">
        <v>11</v>
      </c>
    </row>
    <row r="4" spans="1:19" x14ac:dyDescent="0.3">
      <c r="A4" t="s">
        <v>5</v>
      </c>
      <c r="B4">
        <f>B2/B3</f>
        <v>9.9999999999999991E-5</v>
      </c>
      <c r="C4">
        <f t="shared" ref="C4" si="0">C2/C3</f>
        <v>2.1565424629275955E-9</v>
      </c>
      <c r="D4">
        <f>$J$13</f>
        <v>10.65789024930937</v>
      </c>
      <c r="E4">
        <f>$J$13</f>
        <v>10.65789024930937</v>
      </c>
      <c r="I4" t="s">
        <v>12</v>
      </c>
      <c r="J4">
        <v>1.3806490000000001E-23</v>
      </c>
      <c r="K4" t="s">
        <v>13</v>
      </c>
      <c r="P4" t="str">
        <f>"/cm^2/s"</f>
        <v>/cm^2/s</v>
      </c>
    </row>
    <row r="5" spans="1:19" x14ac:dyDescent="0.3">
      <c r="A5" t="s">
        <v>49</v>
      </c>
      <c r="B5">
        <f>B4*299792458</f>
        <v>29979.245799999997</v>
      </c>
      <c r="C5">
        <f t="shared" ref="C5:E5" si="1">C4*299792458</f>
        <v>0.64651516574243773</v>
      </c>
      <c r="D5">
        <f t="shared" si="1"/>
        <v>3195155114.9346886</v>
      </c>
      <c r="E5">
        <f t="shared" si="1"/>
        <v>3195155114.9346886</v>
      </c>
      <c r="F5" t="s">
        <v>6</v>
      </c>
      <c r="I5" t="s">
        <v>14</v>
      </c>
      <c r="J5">
        <v>1.6605390666E-27</v>
      </c>
      <c r="K5" t="s">
        <v>15</v>
      </c>
    </row>
    <row r="6" spans="1:19" x14ac:dyDescent="0.3">
      <c r="A6" t="s">
        <v>16</v>
      </c>
      <c r="B6">
        <f>$J$8*B5^2/$J$4</f>
        <v>4332247.5179961715</v>
      </c>
      <c r="C6">
        <f t="shared" ref="C6:E6" si="2">$J$8*C5^2/$J$4</f>
        <v>2.0147876934437817E-3</v>
      </c>
      <c r="D6" s="2">
        <f t="shared" si="2"/>
        <v>4.9210270134509112E+16</v>
      </c>
      <c r="E6" s="2">
        <f t="shared" si="2"/>
        <v>4.9210270134509112E+16</v>
      </c>
      <c r="F6" t="s">
        <v>17</v>
      </c>
      <c r="I6" t="s">
        <v>32</v>
      </c>
      <c r="J6">
        <v>8.8541878128000006E-12</v>
      </c>
    </row>
    <row r="7" spans="1:19" x14ac:dyDescent="0.3">
      <c r="A7" t="s">
        <v>18</v>
      </c>
      <c r="B7">
        <f>0.5*$J$8*B5^2/$J$3</f>
        <v>186.6621031833715</v>
      </c>
      <c r="C7">
        <f t="shared" ref="C7:E7" si="3">0.5*$J$8*C5^2/$J$3</f>
        <v>8.6810485034369308E-8</v>
      </c>
      <c r="D7" s="2">
        <f t="shared" si="3"/>
        <v>2120306488346.2742</v>
      </c>
      <c r="E7" s="2">
        <f t="shared" si="3"/>
        <v>2120306488346.2742</v>
      </c>
      <c r="F7" t="s">
        <v>19</v>
      </c>
      <c r="M7" t="s">
        <v>51</v>
      </c>
      <c r="N7" t="s">
        <v>52</v>
      </c>
      <c r="P7" t="str">
        <f>"/cm^2"</f>
        <v>/cm^2</v>
      </c>
    </row>
    <row r="8" spans="1:19" x14ac:dyDescent="0.3">
      <c r="A8" t="s">
        <v>20</v>
      </c>
      <c r="B8">
        <v>1000000000</v>
      </c>
      <c r="C8">
        <v>500</v>
      </c>
      <c r="D8">
        <f>B8</f>
        <v>1000000000</v>
      </c>
      <c r="E8">
        <f>C8</f>
        <v>500</v>
      </c>
      <c r="I8" t="s">
        <v>39</v>
      </c>
      <c r="J8">
        <f>40.078*$J$5</f>
        <v>6.6551084711194809E-26</v>
      </c>
      <c r="K8" t="s">
        <v>15</v>
      </c>
    </row>
    <row r="9" spans="1:19" x14ac:dyDescent="0.3">
      <c r="A9" t="s">
        <v>31</v>
      </c>
      <c r="B9">
        <f t="shared" ref="B9:D9" si="4">1/(4*PI()*$J$6)*($J$9^2*B8)/$J$15</f>
        <v>1.5898036107037129E-9</v>
      </c>
      <c r="C9">
        <f t="shared" si="4"/>
        <v>7.9490180535185645E-16</v>
      </c>
      <c r="D9">
        <f t="shared" si="4"/>
        <v>1.5898036107037129E-9</v>
      </c>
      <c r="E9">
        <f>1/(4*PI()*$J$6)*($J$9^2*E8)/$J$15</f>
        <v>7.9490180535185645E-16</v>
      </c>
      <c r="F9" t="s">
        <v>1</v>
      </c>
      <c r="G9" t="s">
        <v>46</v>
      </c>
      <c r="I9" t="s">
        <v>38</v>
      </c>
      <c r="J9">
        <f>20*J3</f>
        <v>3.2043532679999999E-18</v>
      </c>
      <c r="K9" t="s">
        <v>11</v>
      </c>
      <c r="M9" t="s">
        <v>55</v>
      </c>
      <c r="P9" t="s">
        <v>61</v>
      </c>
      <c r="R9" t="s">
        <v>62</v>
      </c>
    </row>
    <row r="10" spans="1:19" x14ac:dyDescent="0.3">
      <c r="A10" t="s">
        <v>43</v>
      </c>
      <c r="B10">
        <f>B8*$J$8/((4/3)*PI()*MAX(B9,B3)^3)</f>
        <v>1.5887901149871175E-8</v>
      </c>
      <c r="C10">
        <f t="shared" ref="C10:E10" si="5">C8*$J$8/((4/3)*PI()*MAX(C9,C3)^3)</f>
        <v>1.0786919927570681E-11</v>
      </c>
      <c r="D10">
        <f t="shared" si="5"/>
        <v>19234471.610171467</v>
      </c>
      <c r="E10">
        <f t="shared" si="5"/>
        <v>1.3020784293587528E+18</v>
      </c>
      <c r="F10" t="s">
        <v>44</v>
      </c>
      <c r="G10" s="1">
        <v>2.5E+17</v>
      </c>
      <c r="H10" t="s">
        <v>44</v>
      </c>
      <c r="I10" t="s">
        <v>34</v>
      </c>
      <c r="M10">
        <v>80</v>
      </c>
      <c r="N10" t="s">
        <v>56</v>
      </c>
      <c r="P10">
        <f>M10*(40^(2/3))</f>
        <v>935.68567622811713</v>
      </c>
      <c r="Q10" t="s">
        <v>56</v>
      </c>
      <c r="R10">
        <f>M10*(238^(2/3))</f>
        <v>3072.3778470425282</v>
      </c>
      <c r="S10" t="s">
        <v>56</v>
      </c>
    </row>
    <row r="11" spans="1:19" x14ac:dyDescent="0.3">
      <c r="B11">
        <f>B10/1000</f>
        <v>1.5887901149871174E-11</v>
      </c>
      <c r="C11">
        <f t="shared" ref="C11:E11" si="6">C10/1000</f>
        <v>1.0786919927570681E-14</v>
      </c>
      <c r="D11">
        <f t="shared" si="6"/>
        <v>19234.471610171466</v>
      </c>
      <c r="E11">
        <f t="shared" si="6"/>
        <v>1302078429358752.8</v>
      </c>
      <c r="F11" t="s">
        <v>45</v>
      </c>
      <c r="I11" t="s">
        <v>33</v>
      </c>
      <c r="J11">
        <v>1000</v>
      </c>
      <c r="K11" t="s">
        <v>36</v>
      </c>
      <c r="M11">
        <f>M10*0.001*1E-24</f>
        <v>7.9999999999999992E-26</v>
      </c>
      <c r="N11" t="s">
        <v>57</v>
      </c>
      <c r="P11">
        <f>P10*0.001*1E-24</f>
        <v>9.3568567622811707E-25</v>
      </c>
      <c r="Q11" t="s">
        <v>57</v>
      </c>
      <c r="R11">
        <f>R10*0.001*1E-24</f>
        <v>3.0723778470425277E-24</v>
      </c>
      <c r="S11" t="s">
        <v>57</v>
      </c>
    </row>
    <row r="12" spans="1:19" x14ac:dyDescent="0.3">
      <c r="A12" t="s">
        <v>50</v>
      </c>
      <c r="D12">
        <f>1/(4*PI()*$J$6*$J$1^2)*($J$9/$J$8)*($J$9*D8/D9)+1</f>
        <v>10.704701049834306</v>
      </c>
      <c r="E12">
        <f>1/(4*PI()*$J$6*$J$1^2)*($J$9/$J$8)*($J$9*E8/E9)+1</f>
        <v>10.704701049834307</v>
      </c>
      <c r="I12" t="s">
        <v>35</v>
      </c>
      <c r="J12">
        <v>0.01</v>
      </c>
      <c r="M12">
        <f>M11*$E$14</f>
        <v>476.67298445098606</v>
      </c>
      <c r="P12">
        <f>P11*$E$14</f>
        <v>5575.2010474461958</v>
      </c>
      <c r="R12">
        <f>R11*$E$14</f>
        <v>18306.493971385713</v>
      </c>
    </row>
    <row r="13" spans="1:19" x14ac:dyDescent="0.3">
      <c r="A13" t="s">
        <v>51</v>
      </c>
      <c r="B13">
        <f>B8^2/(4*PI()*MAX(B9,B3)^2)</f>
        <v>7.9577471545947671E+22</v>
      </c>
      <c r="C13">
        <f t="shared" ref="C13:E13" si="7">C8^2/(4*PI()*MAX(C9,C3)^2)</f>
        <v>2439518367415.6494</v>
      </c>
      <c r="D13">
        <f t="shared" si="7"/>
        <v>9.0392546943130529E+32</v>
      </c>
      <c r="E13">
        <f t="shared" si="7"/>
        <v>5.9584123056373262E+31</v>
      </c>
      <c r="F13" t="s">
        <v>53</v>
      </c>
      <c r="I13" t="s">
        <v>40</v>
      </c>
      <c r="J13">
        <f>J12*(J11/0.938272)</f>
        <v>10.65789024930937</v>
      </c>
      <c r="M13" t="s">
        <v>59</v>
      </c>
    </row>
    <row r="14" spans="1:19" x14ac:dyDescent="0.3">
      <c r="B14">
        <f>B13*0.0001</f>
        <v>7.9577471545947679E+18</v>
      </c>
      <c r="C14">
        <f t="shared" ref="C14:E14" si="8">C13*0.0001</f>
        <v>243951836.74156496</v>
      </c>
      <c r="D14">
        <f t="shared" si="8"/>
        <v>9.0392546943130533E+28</v>
      </c>
      <c r="E14">
        <f t="shared" si="8"/>
        <v>5.9584123056373265E+27</v>
      </c>
      <c r="F14" t="s">
        <v>54</v>
      </c>
      <c r="G14">
        <f>E14/D14</f>
        <v>6.5917075103393147E-2</v>
      </c>
      <c r="I14" t="s">
        <v>41</v>
      </c>
      <c r="J14">
        <f>SQRT(J13^2+1)</f>
        <v>10.704701049834307</v>
      </c>
      <c r="M14">
        <f>1/E15</f>
        <v>8.3914971699246786E-26</v>
      </c>
      <c r="N14" t="s">
        <v>57</v>
      </c>
      <c r="O14">
        <f>M14*E14</f>
        <v>500.00000000000006</v>
      </c>
    </row>
    <row r="15" spans="1:19" x14ac:dyDescent="0.3">
      <c r="A15" t="s">
        <v>58</v>
      </c>
      <c r="B15">
        <f>B14/B8</f>
        <v>7957747154.5947676</v>
      </c>
      <c r="C15">
        <f t="shared" ref="C15:E15" si="9">C14/C8</f>
        <v>487903.67348312994</v>
      </c>
      <c r="D15">
        <f t="shared" si="9"/>
        <v>9.0392546943130534E+19</v>
      </c>
      <c r="E15">
        <f t="shared" si="9"/>
        <v>1.1916824611274652E+25</v>
      </c>
      <c r="F15" t="s">
        <v>54</v>
      </c>
      <c r="G15">
        <f>E15/D15</f>
        <v>131834.15020678629</v>
      </c>
      <c r="I15" t="s">
        <v>37</v>
      </c>
      <c r="J15">
        <f>J8*J1^2*(J14-1)</f>
        <v>5.8046856525140936E-8</v>
      </c>
      <c r="K15" t="s">
        <v>42</v>
      </c>
      <c r="M15">
        <f>M14*1E+24</f>
        <v>8.391497169924679E-2</v>
      </c>
      <c r="N15" t="s">
        <v>60</v>
      </c>
    </row>
    <row r="16" spans="1:19" x14ac:dyDescent="0.3">
      <c r="J16">
        <f>J15/(1000000000*J3)/(J8/J5)</f>
        <v>9.039871793642126</v>
      </c>
      <c r="K16" t="s">
        <v>36</v>
      </c>
    </row>
    <row r="17" spans="1:8" x14ac:dyDescent="0.3">
      <c r="A17" t="s">
        <v>21</v>
      </c>
    </row>
    <row r="18" spans="1:8" x14ac:dyDescent="0.3">
      <c r="A18" t="s">
        <v>22</v>
      </c>
      <c r="B18">
        <v>50</v>
      </c>
      <c r="C18" t="s">
        <v>23</v>
      </c>
    </row>
    <row r="19" spans="1:8" x14ac:dyDescent="0.3">
      <c r="B19">
        <f>B18/1000</f>
        <v>0.05</v>
      </c>
      <c r="C19" t="s">
        <v>24</v>
      </c>
    </row>
    <row r="20" spans="1:8" x14ac:dyDescent="0.3">
      <c r="B20">
        <f>B19/$J$3</f>
        <v>3.1207545372303814E+17</v>
      </c>
      <c r="C20" t="s">
        <v>25</v>
      </c>
    </row>
    <row r="21" spans="1:8" x14ac:dyDescent="0.3">
      <c r="A21" t="s">
        <v>26</v>
      </c>
      <c r="B21">
        <v>352.2</v>
      </c>
      <c r="C21" t="s">
        <v>27</v>
      </c>
      <c r="D21" t="s">
        <v>28</v>
      </c>
      <c r="G21" t="s">
        <v>47</v>
      </c>
    </row>
    <row r="22" spans="1:8" x14ac:dyDescent="0.3">
      <c r="B22">
        <f>B21*1000000</f>
        <v>352200000</v>
      </c>
      <c r="C22" t="s">
        <v>29</v>
      </c>
      <c r="G22">
        <f>1000000000*$J$3/$J$1^2/(0.000000000000001^3)</f>
        <v>1.7826619216278973E+18</v>
      </c>
      <c r="H22" t="s">
        <v>44</v>
      </c>
    </row>
    <row r="23" spans="1:8" x14ac:dyDescent="0.3">
      <c r="A23" t="s">
        <v>20</v>
      </c>
      <c r="B23">
        <f>B20/B22</f>
        <v>886074542.08699071</v>
      </c>
      <c r="C23" t="s">
        <v>30</v>
      </c>
      <c r="G23" t="s">
        <v>48</v>
      </c>
    </row>
    <row r="24" spans="1:8" x14ac:dyDescent="0.3">
      <c r="G24">
        <f>G22*0.4</f>
        <v>7.1306476865115904E+17</v>
      </c>
      <c r="H24" t="s">
        <v>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64EC8-1F51-4C6E-975D-2F7843C6B09D}">
  <dimension ref="A1:U122"/>
  <sheetViews>
    <sheetView topLeftCell="D2" workbookViewId="0">
      <selection activeCell="Q2" sqref="Q2:Q122"/>
    </sheetView>
  </sheetViews>
  <sheetFormatPr defaultRowHeight="14.4" x14ac:dyDescent="0.3"/>
  <cols>
    <col min="1" max="14" width="10.6640625" customWidth="1"/>
    <col min="17" max="18" width="10.6640625" customWidth="1"/>
    <col min="20" max="20" width="8.6640625" customWidth="1"/>
    <col min="22" max="23" width="8.88671875" customWidth="1"/>
  </cols>
  <sheetData>
    <row r="1" spans="1:21" x14ac:dyDescent="0.3">
      <c r="A1" t="s">
        <v>78</v>
      </c>
      <c r="B1" t="s">
        <v>64</v>
      </c>
      <c r="C1" t="s">
        <v>66</v>
      </c>
      <c r="D1" t="s">
        <v>67</v>
      </c>
      <c r="E1" t="s">
        <v>68</v>
      </c>
      <c r="F1" t="s">
        <v>69</v>
      </c>
      <c r="G1" t="s">
        <v>71</v>
      </c>
      <c r="H1" t="s">
        <v>72</v>
      </c>
      <c r="I1" t="s">
        <v>73</v>
      </c>
      <c r="J1" t="s">
        <v>74</v>
      </c>
      <c r="K1" t="s">
        <v>80</v>
      </c>
      <c r="L1" t="s">
        <v>81</v>
      </c>
      <c r="M1" t="s">
        <v>76</v>
      </c>
      <c r="N1" t="s">
        <v>77</v>
      </c>
      <c r="O1" t="s">
        <v>91</v>
      </c>
      <c r="P1" t="s">
        <v>90</v>
      </c>
      <c r="Q1" t="s">
        <v>79</v>
      </c>
      <c r="R1" t="s">
        <v>82</v>
      </c>
      <c r="S1" t="s">
        <v>7</v>
      </c>
      <c r="T1">
        <v>299792458</v>
      </c>
      <c r="U1" t="s">
        <v>6</v>
      </c>
    </row>
    <row r="2" spans="1:21" x14ac:dyDescent="0.3">
      <c r="A2">
        <v>1</v>
      </c>
      <c r="B2">
        <f>1+$T$3*A2/($T$5*$T$1^2)</f>
        <v>1.0000000010735441</v>
      </c>
      <c r="C2">
        <f>SQRT(1-B2^-2)</f>
        <v>4.6336684008923325E-5</v>
      </c>
      <c r="D2">
        <f>B2*C2</f>
        <v>4.6336684058667802E-5</v>
      </c>
      <c r="E2">
        <f t="shared" ref="E2:E33" si="0">D2*$T$13</f>
        <v>4.6336684058667802E-7</v>
      </c>
      <c r="F2">
        <f t="shared" ref="F2:F33" si="1">C2*$T$12</f>
        <v>4.6336684008923325E-7</v>
      </c>
      <c r="G2">
        <f t="shared" ref="G2:G33" si="2">$T$8*$T$1^2*(SQRT((SQRT(5)*E2)^2+1)-1)</f>
        <v>3.2113901151653324E-21</v>
      </c>
      <c r="H2">
        <f t="shared" ref="H2:H33" si="3">$T$8*$T$1^2*(SQRT((SQRT(5)*F2)^2+1)-1)</f>
        <v>3.2113901151653324E-21</v>
      </c>
      <c r="I2">
        <f t="shared" ref="I2:I33" si="4">1/(4*PI()*$T$6)*$T$15*$T$9^2/G2</f>
        <v>3.5920231887226822E-5</v>
      </c>
      <c r="J2">
        <f t="shared" ref="J2:J33" si="5">1/(4*PI()*$T$6)*$T$15*$T$9^2/H2</f>
        <v>3.5920231887226822E-5</v>
      </c>
      <c r="M2">
        <f>SQRT(5)*$T$16/E2</f>
        <v>9.3979058671455131E-7</v>
      </c>
      <c r="N2">
        <f>SQRT(5)*$T$16/F2</f>
        <v>9.3979058772345808E-7</v>
      </c>
      <c r="Q2">
        <f>$T$15*$T$8/((4/3)*PI()*MAX($I2,$O2,$M2,$T$19)^2*MAX($J2,$P2,$N2,$T$19))</f>
        <v>1.7140328399144125E-10</v>
      </c>
      <c r="R2">
        <f>Q2/Sheet1!$G$10</f>
        <v>6.8561313596576495E-28</v>
      </c>
      <c r="S2" t="s">
        <v>8</v>
      </c>
      <c r="T2">
        <f>6.62607015E-34/(2*PI())</f>
        <v>1.0545718176461565E-34</v>
      </c>
      <c r="U2" t="s">
        <v>9</v>
      </c>
    </row>
    <row r="3" spans="1:21" x14ac:dyDescent="0.3">
      <c r="A3">
        <f>A2*(10^0.1)</f>
        <v>1.2589254117941673</v>
      </c>
      <c r="B3">
        <f t="shared" ref="B3:B66" si="6">1+$T$3*A3/($T$5*$T$1^2)</f>
        <v>1.000000001351512</v>
      </c>
      <c r="C3">
        <f t="shared" ref="C3:C66" si="7">SQRT(1-B3^-2)</f>
        <v>5.1990614795642403E-5</v>
      </c>
      <c r="D3">
        <f t="shared" ref="D3:D66" si="8">B3*C3</f>
        <v>5.1990614865908346E-5</v>
      </c>
      <c r="E3">
        <f t="shared" si="0"/>
        <v>5.1990614865908349E-7</v>
      </c>
      <c r="F3">
        <f t="shared" si="1"/>
        <v>5.1990614795642402E-7</v>
      </c>
      <c r="G3">
        <f t="shared" si="2"/>
        <v>4.0427921879914275E-21</v>
      </c>
      <c r="H3">
        <f t="shared" si="3"/>
        <v>4.0427921879914275E-21</v>
      </c>
      <c r="I3">
        <f t="shared" si="4"/>
        <v>2.8533219679144039E-5</v>
      </c>
      <c r="J3">
        <f t="shared" si="5"/>
        <v>2.8533219679144039E-5</v>
      </c>
      <c r="M3">
        <f t="shared" ref="M3:M66" si="9">SQRT(5)*$T$16/E3</f>
        <v>8.3758923817723515E-7</v>
      </c>
      <c r="N3">
        <f t="shared" ref="N3:N66" si="10">SQRT(5)*$T$16/F3</f>
        <v>8.3758923930924714E-7</v>
      </c>
      <c r="Q3">
        <f t="shared" ref="Q3:Q66" si="11">$T$15*$T$8/((4/3)*PI()*MAX($I3,$O3,$M3,$T$19)^2*MAX($J3,$P3,$N3,$T$19))</f>
        <v>3.4196699590724773E-10</v>
      </c>
      <c r="R3">
        <f>Q3/Sheet1!$G$10</f>
        <v>1.3678679836289909E-27</v>
      </c>
      <c r="S3" t="s">
        <v>10</v>
      </c>
      <c r="T3">
        <v>1.6021766339999999E-19</v>
      </c>
      <c r="U3" t="s">
        <v>11</v>
      </c>
    </row>
    <row r="4" spans="1:21" x14ac:dyDescent="0.3">
      <c r="A4">
        <f t="shared" ref="A4:A67" si="12">A3*(10^0.1)</f>
        <v>1.5848931924611136</v>
      </c>
      <c r="B4">
        <f t="shared" si="6"/>
        <v>1.0000000017014528</v>
      </c>
      <c r="C4">
        <f t="shared" si="7"/>
        <v>5.8334428195775611E-5</v>
      </c>
      <c r="D4">
        <f t="shared" si="8"/>
        <v>5.8334428295028885E-5</v>
      </c>
      <c r="E4">
        <f t="shared" si="0"/>
        <v>5.8334428295028891E-7</v>
      </c>
      <c r="F4">
        <f t="shared" si="1"/>
        <v>5.8334428195775614E-7</v>
      </c>
      <c r="G4">
        <f t="shared" si="2"/>
        <v>5.0893494298236367E-21</v>
      </c>
      <c r="H4">
        <f t="shared" si="3"/>
        <v>5.0893494298236367E-21</v>
      </c>
      <c r="I4">
        <f t="shared" si="4"/>
        <v>2.2665741310885816E-5</v>
      </c>
      <c r="J4">
        <f t="shared" si="5"/>
        <v>2.2665741310885816E-5</v>
      </c>
      <c r="M4">
        <f t="shared" si="9"/>
        <v>7.4650220754135954E-7</v>
      </c>
      <c r="N4">
        <f t="shared" si="10"/>
        <v>7.4650220881149783E-7</v>
      </c>
      <c r="Q4">
        <f t="shared" si="11"/>
        <v>6.8222361786833089E-10</v>
      </c>
      <c r="R4">
        <f>Q4/Sheet1!$G$10</f>
        <v>2.7288944714733234E-27</v>
      </c>
      <c r="S4" t="s">
        <v>12</v>
      </c>
      <c r="T4">
        <v>1.3806490000000001E-23</v>
      </c>
      <c r="U4" t="s">
        <v>13</v>
      </c>
    </row>
    <row r="5" spans="1:21" x14ac:dyDescent="0.3">
      <c r="A5">
        <f t="shared" si="12"/>
        <v>1.99526231496888</v>
      </c>
      <c r="B5">
        <f t="shared" si="6"/>
        <v>1.0000000021420021</v>
      </c>
      <c r="C5">
        <f t="shared" si="7"/>
        <v>6.5452305249279002E-5</v>
      </c>
      <c r="D5">
        <f t="shared" si="8"/>
        <v>6.5452305389477984E-5</v>
      </c>
      <c r="E5">
        <f t="shared" si="0"/>
        <v>6.545230538947799E-7</v>
      </c>
      <c r="F5">
        <f t="shared" si="1"/>
        <v>6.5452305249279002E-7</v>
      </c>
      <c r="G5">
        <f t="shared" si="2"/>
        <v>6.4068428104042854E-21</v>
      </c>
      <c r="H5">
        <f t="shared" si="3"/>
        <v>6.4068428104042854E-21</v>
      </c>
      <c r="I5">
        <f t="shared" si="4"/>
        <v>1.8004792848945784E-5</v>
      </c>
      <c r="J5">
        <f t="shared" si="5"/>
        <v>1.8004792848945784E-5</v>
      </c>
      <c r="M5">
        <f t="shared" si="9"/>
        <v>6.6532078952413375E-7</v>
      </c>
      <c r="N5">
        <f t="shared" si="10"/>
        <v>6.6532079094925239E-7</v>
      </c>
      <c r="Q5">
        <f t="shared" si="11"/>
        <v>1.3610439403704955E-9</v>
      </c>
      <c r="R5">
        <f>Q5/Sheet1!$G$10</f>
        <v>5.4441757614819821E-27</v>
      </c>
      <c r="S5" t="s">
        <v>14</v>
      </c>
      <c r="T5">
        <v>1.6605390666E-27</v>
      </c>
      <c r="U5" t="s">
        <v>15</v>
      </c>
    </row>
    <row r="6" spans="1:21" x14ac:dyDescent="0.3">
      <c r="A6">
        <f t="shared" si="12"/>
        <v>2.5118864315095806</v>
      </c>
      <c r="B6">
        <f t="shared" si="6"/>
        <v>1.0000000026966209</v>
      </c>
      <c r="C6">
        <f t="shared" si="7"/>
        <v>7.3438694522120259E-5</v>
      </c>
      <c r="D6">
        <f t="shared" si="8"/>
        <v>7.3438694720156576E-5</v>
      </c>
      <c r="E6">
        <f t="shared" si="0"/>
        <v>7.3438694720156577E-7</v>
      </c>
      <c r="F6">
        <f t="shared" si="1"/>
        <v>7.3438694522120264E-7</v>
      </c>
      <c r="G6">
        <f t="shared" si="2"/>
        <v>8.0643344827476823E-21</v>
      </c>
      <c r="H6">
        <f t="shared" si="3"/>
        <v>8.0643344827476823E-21</v>
      </c>
      <c r="I6">
        <f t="shared" si="4"/>
        <v>1.4304203014379852E-5</v>
      </c>
      <c r="J6">
        <f t="shared" si="5"/>
        <v>1.4304203014379852E-5</v>
      </c>
      <c r="M6">
        <f t="shared" si="9"/>
        <v>5.9296777623622455E-7</v>
      </c>
      <c r="N6">
        <f t="shared" si="10"/>
        <v>5.9296777783523386E-7</v>
      </c>
      <c r="Q6">
        <f t="shared" si="11"/>
        <v>2.7142230703775844E-9</v>
      </c>
      <c r="R6">
        <f>Q6/Sheet1!$G$10</f>
        <v>1.0856892281510337E-26</v>
      </c>
      <c r="S6" t="s">
        <v>32</v>
      </c>
      <c r="T6">
        <v>8.8541878128000006E-12</v>
      </c>
    </row>
    <row r="7" spans="1:21" x14ac:dyDescent="0.3">
      <c r="A7">
        <f t="shared" si="12"/>
        <v>3.16227766016838</v>
      </c>
      <c r="B7">
        <f t="shared" si="6"/>
        <v>1.0000000033948446</v>
      </c>
      <c r="C7">
        <f t="shared" si="7"/>
        <v>8.2399570722613681E-5</v>
      </c>
      <c r="D7">
        <f t="shared" si="8"/>
        <v>8.2399571002347423E-5</v>
      </c>
      <c r="E7">
        <f t="shared" si="0"/>
        <v>8.2399571002347422E-7</v>
      </c>
      <c r="F7">
        <f t="shared" si="1"/>
        <v>8.2399570722613679E-7</v>
      </c>
      <c r="G7">
        <f t="shared" si="2"/>
        <v>1.0152136493103309E-20</v>
      </c>
      <c r="H7">
        <f t="shared" si="3"/>
        <v>1.0152136493103309E-20</v>
      </c>
      <c r="I7">
        <f t="shared" si="4"/>
        <v>1.1362522331673789E-5</v>
      </c>
      <c r="J7">
        <f t="shared" si="5"/>
        <v>1.1362522331673789E-5</v>
      </c>
      <c r="M7">
        <f t="shared" si="9"/>
        <v>5.2848308514448016E-7</v>
      </c>
      <c r="N7">
        <f t="shared" si="10"/>
        <v>5.2848308693859811E-7</v>
      </c>
      <c r="Q7">
        <f t="shared" si="11"/>
        <v>5.4151723562979633E-9</v>
      </c>
      <c r="R7">
        <f>Q7/Sheet1!$G$10</f>
        <v>2.1660689425191854E-26</v>
      </c>
    </row>
    <row r="8" spans="1:21" x14ac:dyDescent="0.3">
      <c r="A8">
        <f t="shared" si="12"/>
        <v>3.9810717055349736</v>
      </c>
      <c r="B8">
        <f t="shared" si="6"/>
        <v>1.0000000042738562</v>
      </c>
      <c r="C8">
        <f t="shared" si="7"/>
        <v>9.2453838236762842E-5</v>
      </c>
      <c r="D8">
        <f t="shared" si="8"/>
        <v>9.2453838631897248E-5</v>
      </c>
      <c r="E8">
        <f t="shared" si="0"/>
        <v>9.245383863189725E-7</v>
      </c>
      <c r="F8">
        <f t="shared" si="1"/>
        <v>9.2453838236762839E-7</v>
      </c>
      <c r="G8">
        <f t="shared" si="2"/>
        <v>1.2781810780955813E-20</v>
      </c>
      <c r="H8">
        <f t="shared" si="3"/>
        <v>1.2781810780955813E-20</v>
      </c>
      <c r="I8">
        <f t="shared" si="4"/>
        <v>9.0248462908680863E-6</v>
      </c>
      <c r="J8">
        <f t="shared" si="5"/>
        <v>9.0248462908680863E-6</v>
      </c>
      <c r="M8">
        <f t="shared" si="9"/>
        <v>4.7101104878168094E-7</v>
      </c>
      <c r="N8">
        <f t="shared" si="10"/>
        <v>4.710110507947144E-7</v>
      </c>
      <c r="Q8">
        <f t="shared" si="11"/>
        <v>1.080729713094658E-8</v>
      </c>
      <c r="R8">
        <f>Q8/Sheet1!$G$10</f>
        <v>4.3229188523786319E-26</v>
      </c>
      <c r="S8" t="s">
        <v>39</v>
      </c>
      <c r="T8">
        <f>40.078*$T$5</f>
        <v>6.6551084711194809E-26</v>
      </c>
      <c r="U8" t="s">
        <v>15</v>
      </c>
    </row>
    <row r="9" spans="1:21" x14ac:dyDescent="0.3">
      <c r="A9">
        <f t="shared" si="12"/>
        <v>5.0118723362727247</v>
      </c>
      <c r="B9">
        <f t="shared" si="6"/>
        <v>1.0000000053804661</v>
      </c>
      <c r="C9">
        <f t="shared" si="7"/>
        <v>1.0373491232144145E-4</v>
      </c>
      <c r="D9">
        <f t="shared" si="8"/>
        <v>1.0373491287958363E-4</v>
      </c>
      <c r="E9">
        <f t="shared" si="0"/>
        <v>1.0373491287958363E-6</v>
      </c>
      <c r="F9">
        <f t="shared" si="1"/>
        <v>1.0373491232144145E-6</v>
      </c>
      <c r="G9">
        <f t="shared" si="2"/>
        <v>1.6091481652333815E-20</v>
      </c>
      <c r="H9">
        <f t="shared" si="3"/>
        <v>1.6091481652333815E-20</v>
      </c>
      <c r="I9">
        <f t="shared" si="4"/>
        <v>7.1686299689100739E-6</v>
      </c>
      <c r="J9">
        <f t="shared" si="5"/>
        <v>7.1686299689100739E-6</v>
      </c>
      <c r="M9">
        <f t="shared" si="9"/>
        <v>4.1978904005493007E-7</v>
      </c>
      <c r="N9">
        <f t="shared" si="10"/>
        <v>4.1978904231359076E-7</v>
      </c>
      <c r="Q9">
        <f t="shared" si="11"/>
        <v>2.1563936432349766E-8</v>
      </c>
      <c r="R9">
        <f>Q9/Sheet1!$G$10</f>
        <v>8.6255745729399063E-26</v>
      </c>
      <c r="S9" t="s">
        <v>38</v>
      </c>
      <c r="T9">
        <f>1*$T$3</f>
        <v>1.6021766339999999E-19</v>
      </c>
      <c r="U9" t="s">
        <v>11</v>
      </c>
    </row>
    <row r="10" spans="1:21" x14ac:dyDescent="0.3">
      <c r="A10">
        <f t="shared" si="12"/>
        <v>6.3095734448019352</v>
      </c>
      <c r="B10">
        <f t="shared" si="6"/>
        <v>1.0000000067736055</v>
      </c>
      <c r="C10">
        <f t="shared" si="7"/>
        <v>1.1639248552454722E-4</v>
      </c>
      <c r="D10">
        <f t="shared" si="8"/>
        <v>1.16392486312944E-4</v>
      </c>
      <c r="E10">
        <f t="shared" si="0"/>
        <v>1.16392486312944E-6</v>
      </c>
      <c r="F10">
        <f t="shared" si="1"/>
        <v>1.1639248552454723E-6</v>
      </c>
      <c r="G10">
        <f t="shared" si="2"/>
        <v>2.0257788844754679E-20</v>
      </c>
      <c r="H10">
        <f t="shared" si="3"/>
        <v>2.0257788844754679E-20</v>
      </c>
      <c r="I10">
        <f t="shared" si="4"/>
        <v>5.6942975613528127E-6</v>
      </c>
      <c r="J10">
        <f t="shared" si="5"/>
        <v>5.6942975613528127E-6</v>
      </c>
      <c r="M10">
        <f t="shared" si="9"/>
        <v>3.7413737671019557E-7</v>
      </c>
      <c r="N10">
        <f t="shared" si="10"/>
        <v>3.7413737924445451E-7</v>
      </c>
      <c r="Q10">
        <f t="shared" si="11"/>
        <v>4.3024522562227552E-8</v>
      </c>
      <c r="R10">
        <f>Q10/Sheet1!$G$10</f>
        <v>1.7209809024891021E-25</v>
      </c>
      <c r="S10" t="s">
        <v>65</v>
      </c>
      <c r="T10">
        <f>20*$T$3</f>
        <v>3.2043532679999999E-18</v>
      </c>
      <c r="U10" t="s">
        <v>11</v>
      </c>
    </row>
    <row r="11" spans="1:21" x14ac:dyDescent="0.3">
      <c r="A11">
        <f t="shared" si="12"/>
        <v>7.9432823472428185</v>
      </c>
      <c r="B11">
        <f t="shared" si="6"/>
        <v>1.0000000085274638</v>
      </c>
      <c r="C11">
        <f t="shared" si="7"/>
        <v>1.3059451504278917E-4</v>
      </c>
      <c r="D11">
        <f t="shared" si="8"/>
        <v>1.3059451615642917E-4</v>
      </c>
      <c r="E11">
        <f t="shared" si="0"/>
        <v>1.3059451615642917E-6</v>
      </c>
      <c r="F11">
        <f t="shared" si="1"/>
        <v>1.3059451504278918E-6</v>
      </c>
      <c r="G11">
        <f t="shared" si="2"/>
        <v>2.550252811886051E-20</v>
      </c>
      <c r="H11">
        <f t="shared" si="3"/>
        <v>2.550252811886051E-20</v>
      </c>
      <c r="I11">
        <f t="shared" si="4"/>
        <v>4.5232330331900039E-6</v>
      </c>
      <c r="J11">
        <f t="shared" si="5"/>
        <v>4.5232330331900039E-6</v>
      </c>
      <c r="M11">
        <f t="shared" si="9"/>
        <v>3.3345029163200739E-7</v>
      </c>
      <c r="N11">
        <f t="shared" si="10"/>
        <v>3.3345029447549271E-7</v>
      </c>
      <c r="Q11">
        <f t="shared" si="11"/>
        <v>8.5839987358695053E-8</v>
      </c>
      <c r="R11">
        <f>Q11/Sheet1!$G$10</f>
        <v>3.4335994943478019E-25</v>
      </c>
    </row>
    <row r="12" spans="1:21" x14ac:dyDescent="0.3">
      <c r="A12">
        <f t="shared" si="12"/>
        <v>10.000000000000005</v>
      </c>
      <c r="B12">
        <f t="shared" si="6"/>
        <v>1.000000010735441</v>
      </c>
      <c r="C12">
        <f t="shared" si="7"/>
        <v>1.4652945689930431E-4</v>
      </c>
      <c r="D12">
        <f t="shared" si="8"/>
        <v>1.4652945847236265E-4</v>
      </c>
      <c r="E12">
        <f t="shared" si="0"/>
        <v>1.4652945847236264E-6</v>
      </c>
      <c r="F12">
        <f t="shared" si="1"/>
        <v>1.4652945689930432E-6</v>
      </c>
      <c r="G12">
        <f t="shared" si="2"/>
        <v>3.2105932441690135E-20</v>
      </c>
      <c r="H12">
        <f t="shared" si="3"/>
        <v>3.2105932441690135E-20</v>
      </c>
      <c r="I12">
        <f t="shared" si="4"/>
        <v>3.5929147308395158E-6</v>
      </c>
      <c r="J12">
        <f t="shared" si="5"/>
        <v>3.5929147308395158E-6</v>
      </c>
      <c r="M12">
        <f t="shared" si="9"/>
        <v>2.9718788257253881E-7</v>
      </c>
      <c r="N12">
        <f t="shared" si="10"/>
        <v>2.9718788576298174E-7</v>
      </c>
      <c r="Q12">
        <f t="shared" si="11"/>
        <v>1.712757201534682E-7</v>
      </c>
      <c r="R12">
        <f>Q12/Sheet1!$G$10</f>
        <v>6.8510288061387285E-25</v>
      </c>
      <c r="S12" t="s">
        <v>70</v>
      </c>
      <c r="T12">
        <v>0.01</v>
      </c>
    </row>
    <row r="13" spans="1:21" x14ac:dyDescent="0.3">
      <c r="A13">
        <f t="shared" si="12"/>
        <v>12.58925411794168</v>
      </c>
      <c r="B13">
        <f t="shared" si="6"/>
        <v>1.0000000135151195</v>
      </c>
      <c r="C13">
        <f t="shared" si="7"/>
        <v>1.6440875396678113E-4</v>
      </c>
      <c r="D13">
        <f t="shared" si="8"/>
        <v>1.6440875618878507E-4</v>
      </c>
      <c r="E13">
        <f t="shared" si="0"/>
        <v>1.6440875618878508E-6</v>
      </c>
      <c r="F13">
        <f t="shared" si="1"/>
        <v>1.6440875396678112E-6</v>
      </c>
      <c r="G13">
        <f t="shared" si="2"/>
        <v>4.0419953169951087E-20</v>
      </c>
      <c r="H13">
        <f t="shared" si="3"/>
        <v>4.0419953169951087E-20</v>
      </c>
      <c r="I13">
        <f t="shared" si="4"/>
        <v>2.8538844944244742E-6</v>
      </c>
      <c r="J13">
        <f t="shared" si="5"/>
        <v>2.8538844944244742E-6</v>
      </c>
      <c r="M13">
        <f t="shared" si="9"/>
        <v>2.6486897965397234E-7</v>
      </c>
      <c r="N13">
        <f t="shared" si="10"/>
        <v>2.6486898323370823E-7</v>
      </c>
      <c r="Q13">
        <f t="shared" si="11"/>
        <v>3.4176482137637631E-7</v>
      </c>
      <c r="R13">
        <f>Q13/Sheet1!$G$10</f>
        <v>1.3670592855055053E-24</v>
      </c>
      <c r="S13" t="s">
        <v>63</v>
      </c>
      <c r="T13">
        <v>0.01</v>
      </c>
    </row>
    <row r="14" spans="1:21" x14ac:dyDescent="0.3">
      <c r="A14">
        <f t="shared" si="12"/>
        <v>15.848931924611145</v>
      </c>
      <c r="B14">
        <f t="shared" si="6"/>
        <v>1.0000000170145273</v>
      </c>
      <c r="C14">
        <f t="shared" si="7"/>
        <v>1.8446965549112238E-4</v>
      </c>
      <c r="D14">
        <f t="shared" si="8"/>
        <v>1.8446965862978638E-4</v>
      </c>
      <c r="E14">
        <f t="shared" si="0"/>
        <v>1.8446965862978638E-6</v>
      </c>
      <c r="F14">
        <f t="shared" si="1"/>
        <v>1.844696554911224E-6</v>
      </c>
      <c r="G14">
        <f t="shared" si="2"/>
        <v>5.0885525588273178E-20</v>
      </c>
      <c r="H14">
        <f t="shared" si="3"/>
        <v>5.0885525588273178E-20</v>
      </c>
      <c r="I14">
        <f t="shared" si="4"/>
        <v>2.2669290782302668E-6</v>
      </c>
      <c r="J14">
        <f t="shared" si="5"/>
        <v>2.2669290782302668E-6</v>
      </c>
      <c r="M14">
        <f t="shared" si="9"/>
        <v>2.3606472642363691E-7</v>
      </c>
      <c r="N14">
        <f t="shared" si="10"/>
        <v>2.3606473044016662E-7</v>
      </c>
      <c r="Q14">
        <f t="shared" si="11"/>
        <v>6.8190320809635008E-7</v>
      </c>
      <c r="R14">
        <f>Q14/Sheet1!$G$10</f>
        <v>2.7276128323854003E-24</v>
      </c>
    </row>
    <row r="15" spans="1:21" x14ac:dyDescent="0.3">
      <c r="A15">
        <f t="shared" si="12"/>
        <v>19.952623149688812</v>
      </c>
      <c r="B15">
        <f t="shared" si="6"/>
        <v>1.0000000214200209</v>
      </c>
      <c r="C15">
        <f t="shared" si="7"/>
        <v>2.0697835706416168E-4</v>
      </c>
      <c r="D15">
        <f t="shared" si="8"/>
        <v>2.0697836149764242E-4</v>
      </c>
      <c r="E15">
        <f t="shared" si="0"/>
        <v>2.0697836149764241E-6</v>
      </c>
      <c r="F15">
        <f t="shared" si="1"/>
        <v>2.0697835706416168E-6</v>
      </c>
      <c r="G15">
        <f t="shared" si="2"/>
        <v>6.4060459394079668E-20</v>
      </c>
      <c r="H15">
        <f t="shared" si="3"/>
        <v>6.4060459394079668E-20</v>
      </c>
      <c r="I15">
        <f t="shared" si="4"/>
        <v>1.8007032529608669E-6</v>
      </c>
      <c r="J15">
        <f t="shared" si="5"/>
        <v>1.8007032529608669E-6</v>
      </c>
      <c r="M15">
        <f t="shared" si="9"/>
        <v>2.1039290862488652E-7</v>
      </c>
      <c r="N15">
        <f t="shared" si="10"/>
        <v>2.1039291313150703E-7</v>
      </c>
      <c r="Q15">
        <f t="shared" si="11"/>
        <v>1.3605361513170191E-6</v>
      </c>
      <c r="R15">
        <f>Q15/Sheet1!$G$10</f>
        <v>5.4421446052680767E-24</v>
      </c>
      <c r="S15" t="s">
        <v>20</v>
      </c>
      <c r="T15">
        <v>500</v>
      </c>
    </row>
    <row r="16" spans="1:21" x14ac:dyDescent="0.3">
      <c r="A16">
        <f t="shared" si="12"/>
        <v>25.118864315095824</v>
      </c>
      <c r="B16">
        <f t="shared" si="6"/>
        <v>1.0000000269662086</v>
      </c>
      <c r="C16">
        <f t="shared" si="7"/>
        <v>2.3223353543022006E-4</v>
      </c>
      <c r="D16">
        <f t="shared" si="8"/>
        <v>2.3223354169267803E-4</v>
      </c>
      <c r="E16">
        <f t="shared" si="0"/>
        <v>2.3223354169267802E-6</v>
      </c>
      <c r="F16">
        <f t="shared" si="1"/>
        <v>2.3223353543022005E-6</v>
      </c>
      <c r="G16">
        <f t="shared" si="2"/>
        <v>8.0646001064131227E-20</v>
      </c>
      <c r="H16">
        <f t="shared" si="3"/>
        <v>8.0646001064131227E-20</v>
      </c>
      <c r="I16">
        <f t="shared" si="4"/>
        <v>1.4303731876966248E-6</v>
      </c>
      <c r="J16">
        <f t="shared" si="5"/>
        <v>1.4303731876966248E-6</v>
      </c>
      <c r="M16">
        <f t="shared" si="9"/>
        <v>1.8751287682435228E-7</v>
      </c>
      <c r="N16">
        <f t="shared" si="10"/>
        <v>1.8751288188086364E-7</v>
      </c>
      <c r="Q16">
        <f t="shared" si="11"/>
        <v>2.7144912830725114E-6</v>
      </c>
      <c r="R16">
        <f>Q16/Sheet1!$G$10</f>
        <v>1.0857965132290046E-23</v>
      </c>
      <c r="S16" t="s">
        <v>75</v>
      </c>
      <c r="T16">
        <f>1.94747118317007E-13*(T15/500)^(1/3)</f>
        <v>1.94747118317007E-13</v>
      </c>
      <c r="U16" t="s">
        <v>1</v>
      </c>
    </row>
    <row r="17" spans="1:21" x14ac:dyDescent="0.3">
      <c r="A17">
        <f t="shared" si="12"/>
        <v>31.622776601683825</v>
      </c>
      <c r="B17">
        <f t="shared" si="6"/>
        <v>1.0000000339484454</v>
      </c>
      <c r="C17">
        <f t="shared" si="7"/>
        <v>2.6057031147780368E-4</v>
      </c>
      <c r="D17">
        <f t="shared" si="8"/>
        <v>2.6057032032376069E-4</v>
      </c>
      <c r="E17">
        <f t="shared" si="0"/>
        <v>2.6057032032376069E-6</v>
      </c>
      <c r="F17">
        <f t="shared" si="1"/>
        <v>2.605703114778037E-6</v>
      </c>
      <c r="G17">
        <f t="shared" si="2"/>
        <v>1.0152800552266907E-19</v>
      </c>
      <c r="H17">
        <f t="shared" si="3"/>
        <v>1.0152800552266907E-19</v>
      </c>
      <c r="I17">
        <f t="shared" si="4"/>
        <v>1.1361779148840925E-6</v>
      </c>
      <c r="J17">
        <f t="shared" si="5"/>
        <v>1.1361779148840925E-6</v>
      </c>
      <c r="M17">
        <f t="shared" si="9"/>
        <v>1.6712102684524851E-7</v>
      </c>
      <c r="N17">
        <f t="shared" si="10"/>
        <v>1.6712103251874756E-7</v>
      </c>
      <c r="Q17">
        <f t="shared" si="11"/>
        <v>5.4162350577451098E-6</v>
      </c>
      <c r="R17">
        <f>Q17/Sheet1!$G$10</f>
        <v>2.1664940230980439E-23</v>
      </c>
      <c r="S17" t="s">
        <v>83</v>
      </c>
      <c r="T17">
        <f>T16/Sheet1!C4</f>
        <v>9.030525559539863E-5</v>
      </c>
      <c r="U17" t="s">
        <v>1</v>
      </c>
    </row>
    <row r="18" spans="1:21" x14ac:dyDescent="0.3">
      <c r="A18">
        <f t="shared" si="12"/>
        <v>39.81071705534977</v>
      </c>
      <c r="B18">
        <f t="shared" si="6"/>
        <v>1.0000000427385605</v>
      </c>
      <c r="C18">
        <f t="shared" si="7"/>
        <v>2.923646958607639E-4</v>
      </c>
      <c r="D18">
        <f t="shared" si="8"/>
        <v>2.9236470835601011E-4</v>
      </c>
      <c r="E18">
        <f t="shared" si="0"/>
        <v>2.923647083560101E-6</v>
      </c>
      <c r="F18">
        <f t="shared" si="1"/>
        <v>2.9236469586076391E-6</v>
      </c>
      <c r="G18">
        <f t="shared" si="2"/>
        <v>1.2781545157290374E-19</v>
      </c>
      <c r="H18">
        <f t="shared" si="3"/>
        <v>1.2781545157290374E-19</v>
      </c>
      <c r="I18">
        <f t="shared" si="4"/>
        <v>9.0250338435248496E-7</v>
      </c>
      <c r="J18">
        <f t="shared" si="5"/>
        <v>9.0250338435248496E-7</v>
      </c>
      <c r="M18">
        <f t="shared" si="9"/>
        <v>1.4894677180008901E-7</v>
      </c>
      <c r="N18">
        <f t="shared" si="10"/>
        <v>1.4894677816585959E-7</v>
      </c>
      <c r="Q18">
        <f t="shared" si="11"/>
        <v>1.0806623373306812E-5</v>
      </c>
      <c r="R18">
        <f>Q18/Sheet1!$G$10</f>
        <v>4.322649349322725E-23</v>
      </c>
      <c r="S18" t="s">
        <v>85</v>
      </c>
      <c r="T18" s="1">
        <f>T8/Sheet1!$G$10</f>
        <v>2.6620433884477924E-43</v>
      </c>
      <c r="U18" t="s">
        <v>86</v>
      </c>
    </row>
    <row r="19" spans="1:21" x14ac:dyDescent="0.3">
      <c r="A19">
        <f t="shared" si="12"/>
        <v>50.118723362727287</v>
      </c>
      <c r="B19">
        <f t="shared" si="6"/>
        <v>1.0000000538046598</v>
      </c>
      <c r="C19">
        <f t="shared" si="7"/>
        <v>3.2803858159902172E-4</v>
      </c>
      <c r="D19">
        <f t="shared" si="8"/>
        <v>3.28038599249026E-4</v>
      </c>
      <c r="E19">
        <f t="shared" si="0"/>
        <v>3.2803859924902601E-6</v>
      </c>
      <c r="F19">
        <f t="shared" si="1"/>
        <v>3.2803858159902174E-6</v>
      </c>
      <c r="G19">
        <f t="shared" si="2"/>
        <v>1.6091216028668376E-19</v>
      </c>
      <c r="H19">
        <f t="shared" si="3"/>
        <v>1.6091216028668376E-19</v>
      </c>
      <c r="I19">
        <f t="shared" si="4"/>
        <v>7.1687483041412408E-7</v>
      </c>
      <c r="J19">
        <f t="shared" si="5"/>
        <v>7.1687483041412408E-7</v>
      </c>
      <c r="M19">
        <f t="shared" si="9"/>
        <v>1.327489496589524E-7</v>
      </c>
      <c r="N19">
        <f t="shared" si="10"/>
        <v>1.3274895680146447E-7</v>
      </c>
      <c r="Q19">
        <f t="shared" si="11"/>
        <v>2.1562868575937937E-5</v>
      </c>
      <c r="R19">
        <f>Q19/Sheet1!$G$10</f>
        <v>8.6251474303751749E-23</v>
      </c>
      <c r="S19" t="s">
        <v>84</v>
      </c>
      <c r="T19" s="1">
        <f>(T18/((4/3)*PI()))^(1/3)</f>
        <v>3.9906365276050218E-15</v>
      </c>
      <c r="U19" t="s">
        <v>1</v>
      </c>
    </row>
    <row r="20" spans="1:21" x14ac:dyDescent="0.3">
      <c r="A20">
        <f t="shared" si="12"/>
        <v>63.0957344480194</v>
      </c>
      <c r="B20">
        <f t="shared" si="6"/>
        <v>1.0000000677360537</v>
      </c>
      <c r="C20">
        <f t="shared" si="7"/>
        <v>3.6806533883831732E-4</v>
      </c>
      <c r="D20">
        <f t="shared" si="8"/>
        <v>3.6806536376961084E-4</v>
      </c>
      <c r="E20">
        <f t="shared" si="0"/>
        <v>3.6806536376961086E-6</v>
      </c>
      <c r="F20">
        <f t="shared" si="1"/>
        <v>3.6806533883831732E-6</v>
      </c>
      <c r="G20">
        <f t="shared" si="2"/>
        <v>2.0257523221089238E-19</v>
      </c>
      <c r="H20">
        <f t="shared" si="3"/>
        <v>2.0257523221089238E-19</v>
      </c>
      <c r="I20">
        <f t="shared" si="4"/>
        <v>5.694372226955999E-7</v>
      </c>
      <c r="J20">
        <f t="shared" si="5"/>
        <v>5.694372226955999E-7</v>
      </c>
      <c r="M20">
        <f t="shared" si="9"/>
        <v>1.1831262537694297E-7</v>
      </c>
      <c r="N20">
        <f t="shared" si="10"/>
        <v>1.1831263339097332E-7</v>
      </c>
      <c r="Q20">
        <f t="shared" si="11"/>
        <v>4.3022830149256197E-5</v>
      </c>
      <c r="R20">
        <f>Q20/Sheet1!$G$10</f>
        <v>1.7209132059702478E-22</v>
      </c>
    </row>
    <row r="21" spans="1:21" x14ac:dyDescent="0.3">
      <c r="A21">
        <f t="shared" si="12"/>
        <v>79.432823472428254</v>
      </c>
      <c r="B21">
        <f t="shared" si="6"/>
        <v>1.0000000852746391</v>
      </c>
      <c r="C21">
        <f t="shared" si="7"/>
        <v>4.1297609676006465E-4</v>
      </c>
      <c r="D21">
        <f t="shared" si="8"/>
        <v>4.1297613197645229E-4</v>
      </c>
      <c r="E21">
        <f t="shared" si="0"/>
        <v>4.1297613197645233E-6</v>
      </c>
      <c r="F21">
        <f t="shared" si="1"/>
        <v>4.1297609676006465E-6</v>
      </c>
      <c r="G21">
        <f t="shared" si="2"/>
        <v>2.550279374252595E-19</v>
      </c>
      <c r="H21">
        <f t="shared" si="3"/>
        <v>2.550279374252595E-19</v>
      </c>
      <c r="I21">
        <f t="shared" si="4"/>
        <v>4.5231859215774468E-7</v>
      </c>
      <c r="J21">
        <f t="shared" si="5"/>
        <v>4.5231859215774468E-7</v>
      </c>
      <c r="M21">
        <f t="shared" si="9"/>
        <v>1.0544623799320496E-7</v>
      </c>
      <c r="N21">
        <f t="shared" si="10"/>
        <v>1.0544624698509487E-7</v>
      </c>
      <c r="Q21">
        <f t="shared" si="11"/>
        <v>8.5842669606839061E-5</v>
      </c>
      <c r="R21">
        <f>Q21/Sheet1!$G$10</f>
        <v>3.4337067842735622E-22</v>
      </c>
    </row>
    <row r="22" spans="1:21" x14ac:dyDescent="0.3">
      <c r="A22">
        <f t="shared" si="12"/>
        <v>100.00000000000014</v>
      </c>
      <c r="B22">
        <f t="shared" si="6"/>
        <v>1.0000001073544103</v>
      </c>
      <c r="C22">
        <f t="shared" si="7"/>
        <v>4.6336679420599318E-4</v>
      </c>
      <c r="D22">
        <f t="shared" si="8"/>
        <v>4.6336684395046208E-4</v>
      </c>
      <c r="E22">
        <f t="shared" si="0"/>
        <v>4.6336684395046213E-6</v>
      </c>
      <c r="F22">
        <f t="shared" si="1"/>
        <v>4.633667942059932E-6</v>
      </c>
      <c r="G22">
        <f t="shared" si="2"/>
        <v>3.2105932441690131E-19</v>
      </c>
      <c r="H22">
        <f t="shared" si="3"/>
        <v>3.2105932441690131E-19</v>
      </c>
      <c r="I22">
        <f t="shared" si="4"/>
        <v>3.5929147308395159E-7</v>
      </c>
      <c r="J22">
        <f t="shared" si="5"/>
        <v>3.5929147308395159E-7</v>
      </c>
      <c r="M22">
        <f t="shared" si="9"/>
        <v>9.3979057989219728E-8</v>
      </c>
      <c r="N22">
        <f t="shared" si="10"/>
        <v>9.3979068078286086E-8</v>
      </c>
      <c r="Q22">
        <f t="shared" si="11"/>
        <v>1.7127572015346817E-4</v>
      </c>
      <c r="R22">
        <f>Q22/Sheet1!$G$10</f>
        <v>6.851028806138727E-22</v>
      </c>
    </row>
    <row r="23" spans="1:21" x14ac:dyDescent="0.3">
      <c r="A23">
        <f t="shared" si="12"/>
        <v>125.89254117941691</v>
      </c>
      <c r="B23">
        <f t="shared" si="6"/>
        <v>1.0000001351511951</v>
      </c>
      <c r="C23">
        <f t="shared" si="7"/>
        <v>5.1990608325290033E-4</v>
      </c>
      <c r="D23">
        <f t="shared" si="8"/>
        <v>5.1990615351882883E-4</v>
      </c>
      <c r="E23">
        <f t="shared" si="0"/>
        <v>5.1990615351882885E-6</v>
      </c>
      <c r="F23">
        <f t="shared" si="1"/>
        <v>5.1990608325290035E-6</v>
      </c>
      <c r="G23">
        <f t="shared" si="2"/>
        <v>4.0419156298954767E-19</v>
      </c>
      <c r="H23">
        <f t="shared" si="3"/>
        <v>4.0419156298954767E-19</v>
      </c>
      <c r="I23">
        <f t="shared" si="4"/>
        <v>2.853940759274825E-7</v>
      </c>
      <c r="J23">
        <f t="shared" si="5"/>
        <v>2.853940759274825E-7</v>
      </c>
      <c r="M23">
        <f t="shared" si="9"/>
        <v>8.375892303479945E-8</v>
      </c>
      <c r="N23">
        <f t="shared" si="10"/>
        <v>8.3758934354918003E-8</v>
      </c>
      <c r="Q23">
        <f t="shared" si="11"/>
        <v>3.4174460830709594E-4</v>
      </c>
      <c r="R23">
        <f>Q23/Sheet1!$G$10</f>
        <v>1.3669784332283838E-21</v>
      </c>
    </row>
    <row r="24" spans="1:21" x14ac:dyDescent="0.3">
      <c r="A24">
        <f t="shared" si="12"/>
        <v>158.48931924611159</v>
      </c>
      <c r="B24">
        <f t="shared" si="6"/>
        <v>1.0000001701452739</v>
      </c>
      <c r="C24">
        <f t="shared" si="7"/>
        <v>5.8334420440219815E-4</v>
      </c>
      <c r="D24">
        <f t="shared" si="8"/>
        <v>5.8334430365545751E-4</v>
      </c>
      <c r="E24">
        <f t="shared" si="0"/>
        <v>5.8334430365545751E-6</v>
      </c>
      <c r="F24">
        <f t="shared" si="1"/>
        <v>5.8334420440219817E-6</v>
      </c>
      <c r="G24">
        <f t="shared" si="2"/>
        <v>5.0884595905444138E-19</v>
      </c>
      <c r="H24">
        <f t="shared" si="3"/>
        <v>5.0884595905444138E-19</v>
      </c>
      <c r="I24">
        <f t="shared" si="4"/>
        <v>2.2669704959717501E-7</v>
      </c>
      <c r="J24">
        <f t="shared" si="5"/>
        <v>2.2669704959717501E-7</v>
      </c>
      <c r="M24">
        <f t="shared" si="9"/>
        <v>7.4650218104507938E-8</v>
      </c>
      <c r="N24">
        <f t="shared" si="10"/>
        <v>7.4650230805889735E-8</v>
      </c>
      <c r="O24" s="1"/>
      <c r="P24" s="1"/>
      <c r="Q24">
        <f t="shared" si="11"/>
        <v>6.8186583349243309E-4</v>
      </c>
      <c r="R24">
        <f>Q24/Sheet1!$G$10</f>
        <v>2.7274633339697324E-21</v>
      </c>
    </row>
    <row r="25" spans="1:21" x14ac:dyDescent="0.3">
      <c r="A25">
        <f t="shared" si="12"/>
        <v>199.52623149688827</v>
      </c>
      <c r="B25">
        <f t="shared" si="6"/>
        <v>1.0000002142002091</v>
      </c>
      <c r="C25">
        <f t="shared" si="7"/>
        <v>6.5452294130476519E-4</v>
      </c>
      <c r="D25">
        <f t="shared" si="8"/>
        <v>6.5452308150371606E-4</v>
      </c>
      <c r="E25">
        <f t="shared" si="0"/>
        <v>6.5452308150371603E-6</v>
      </c>
      <c r="F25">
        <f t="shared" si="1"/>
        <v>6.5452294130476519E-6</v>
      </c>
      <c r="G25">
        <f t="shared" si="2"/>
        <v>6.4059928146748785E-19</v>
      </c>
      <c r="H25">
        <f t="shared" si="3"/>
        <v>6.4059928146748785E-19</v>
      </c>
      <c r="I25">
        <f t="shared" si="4"/>
        <v>1.8007181861464718E-7</v>
      </c>
      <c r="J25">
        <f t="shared" si="5"/>
        <v>1.8007181861464718E-7</v>
      </c>
      <c r="M25">
        <f t="shared" si="9"/>
        <v>6.6532076145973133E-8</v>
      </c>
      <c r="N25">
        <f t="shared" si="10"/>
        <v>6.6532090397157747E-8</v>
      </c>
      <c r="O25" s="1"/>
      <c r="P25" s="1"/>
      <c r="Q25">
        <f t="shared" si="11"/>
        <v>1.3605023032048518E-3</v>
      </c>
      <c r="R25">
        <f>Q25/Sheet1!$G$10</f>
        <v>5.4420092128194069E-21</v>
      </c>
    </row>
    <row r="26" spans="1:21" x14ac:dyDescent="0.3">
      <c r="A26">
        <f t="shared" si="12"/>
        <v>251.18864315095843</v>
      </c>
      <c r="B26">
        <f t="shared" si="6"/>
        <v>1.0000002696620864</v>
      </c>
      <c r="C26">
        <f t="shared" si="7"/>
        <v>7.343867881484423E-4</v>
      </c>
      <c r="D26">
        <f t="shared" si="8"/>
        <v>7.3438698618471588E-4</v>
      </c>
      <c r="E26">
        <f t="shared" si="0"/>
        <v>7.3438698618471591E-6</v>
      </c>
      <c r="F26">
        <f t="shared" si="1"/>
        <v>7.3438678814844232E-6</v>
      </c>
      <c r="G26">
        <f t="shared" si="2"/>
        <v>8.0646665123294822E-19</v>
      </c>
      <c r="H26">
        <f t="shared" si="3"/>
        <v>8.0646665123294822E-19</v>
      </c>
      <c r="I26">
        <f t="shared" si="4"/>
        <v>1.4303614097462135E-7</v>
      </c>
      <c r="J26">
        <f t="shared" si="5"/>
        <v>1.4303614097462135E-7</v>
      </c>
      <c r="M26">
        <f t="shared" si="9"/>
        <v>5.9296774475996986E-8</v>
      </c>
      <c r="N26">
        <f t="shared" si="10"/>
        <v>5.9296790466088909E-8</v>
      </c>
      <c r="O26" s="1"/>
      <c r="P26" s="1"/>
      <c r="Q26">
        <f t="shared" si="11"/>
        <v>2.7145583390069733E-3</v>
      </c>
      <c r="R26">
        <f>Q26/Sheet1!$G$10</f>
        <v>1.0858233356027894E-20</v>
      </c>
    </row>
    <row r="27" spans="1:21" x14ac:dyDescent="0.3">
      <c r="A27">
        <f t="shared" si="12"/>
        <v>316.22776601683847</v>
      </c>
      <c r="B27">
        <f t="shared" si="6"/>
        <v>1.0000003394844532</v>
      </c>
      <c r="C27">
        <f t="shared" si="7"/>
        <v>8.2399548585402791E-4</v>
      </c>
      <c r="D27">
        <f t="shared" si="8"/>
        <v>8.2399576558768483E-4</v>
      </c>
      <c r="E27">
        <f t="shared" si="0"/>
        <v>8.2399576558768486E-6</v>
      </c>
      <c r="F27">
        <f t="shared" si="1"/>
        <v>8.2399548585402794E-6</v>
      </c>
      <c r="G27">
        <f t="shared" si="2"/>
        <v>1.015281383345018E-18</v>
      </c>
      <c r="H27">
        <f t="shared" si="3"/>
        <v>1.0152800552266908E-18</v>
      </c>
      <c r="I27">
        <f t="shared" si="4"/>
        <v>1.136176428617589E-7</v>
      </c>
      <c r="J27">
        <f t="shared" si="5"/>
        <v>1.1361779148840924E-7</v>
      </c>
      <c r="M27">
        <f t="shared" si="9"/>
        <v>5.2848304950746999E-8</v>
      </c>
      <c r="N27">
        <f t="shared" si="10"/>
        <v>5.2848322891924907E-8</v>
      </c>
      <c r="O27" s="1"/>
      <c r="P27" s="1"/>
      <c r="Q27">
        <f t="shared" si="11"/>
        <v>5.4162492280338155E-3</v>
      </c>
      <c r="R27">
        <f>Q27/Sheet1!$G$10</f>
        <v>2.1664996912135261E-20</v>
      </c>
    </row>
    <row r="28" spans="1:21" x14ac:dyDescent="0.3">
      <c r="A28">
        <f t="shared" si="12"/>
        <v>398.10717055349795</v>
      </c>
      <c r="B28">
        <f t="shared" si="6"/>
        <v>1.0000004273856051</v>
      </c>
      <c r="C28">
        <f t="shared" si="7"/>
        <v>9.245380805363491E-4</v>
      </c>
      <c r="D28">
        <f t="shared" si="8"/>
        <v>9.245384756706161E-4</v>
      </c>
      <c r="E28">
        <f t="shared" si="0"/>
        <v>9.245384756706161E-6</v>
      </c>
      <c r="F28">
        <f t="shared" si="1"/>
        <v>9.2453808053634917E-6</v>
      </c>
      <c r="G28">
        <f t="shared" si="2"/>
        <v>1.2781638125573277E-18</v>
      </c>
      <c r="H28">
        <f t="shared" si="3"/>
        <v>1.2781624844390005E-18</v>
      </c>
      <c r="I28">
        <f t="shared" si="4"/>
        <v>9.0249681992082666E-8</v>
      </c>
      <c r="J28">
        <f t="shared" si="5"/>
        <v>9.0249775769093126E-8</v>
      </c>
      <c r="M28">
        <f t="shared" si="9"/>
        <v>4.7101100326101039E-8</v>
      </c>
      <c r="N28">
        <f t="shared" si="10"/>
        <v>4.7101120456433297E-8</v>
      </c>
      <c r="O28" s="1"/>
      <c r="P28" s="1"/>
      <c r="Q28">
        <f t="shared" si="11"/>
        <v>1.0806847956071343E-2</v>
      </c>
      <c r="R28">
        <f>Q28/Sheet1!$G$10</f>
        <v>4.3227391824285373E-20</v>
      </c>
    </row>
    <row r="29" spans="1:21" x14ac:dyDescent="0.3">
      <c r="A29">
        <f t="shared" si="12"/>
        <v>501.1872336272732</v>
      </c>
      <c r="B29">
        <f t="shared" si="6"/>
        <v>1.0000005380465988</v>
      </c>
      <c r="C29">
        <f t="shared" si="7"/>
        <v>1.0373487018568563E-3</v>
      </c>
      <c r="D29">
        <f t="shared" si="8"/>
        <v>1.0373492599987971E-3</v>
      </c>
      <c r="E29">
        <f t="shared" si="0"/>
        <v>1.0373492599987971E-5</v>
      </c>
      <c r="F29">
        <f t="shared" si="1"/>
        <v>1.0373487018568562E-5</v>
      </c>
      <c r="G29">
        <f t="shared" si="2"/>
        <v>1.6091136341568744E-18</v>
      </c>
      <c r="H29">
        <f t="shared" si="3"/>
        <v>1.6091109779202201E-18</v>
      </c>
      <c r="I29">
        <f t="shared" si="4"/>
        <v>7.1687838054724226E-8</v>
      </c>
      <c r="J29">
        <f t="shared" si="5"/>
        <v>7.1687956393276218E-8</v>
      </c>
      <c r="M29">
        <f t="shared" si="9"/>
        <v>4.1978898696040625E-8</v>
      </c>
      <c r="N29">
        <f t="shared" si="10"/>
        <v>4.1978921282644293E-8</v>
      </c>
      <c r="O29" s="1"/>
      <c r="P29" s="1"/>
      <c r="Q29">
        <f t="shared" si="11"/>
        <v>2.1562512631615419E-2</v>
      </c>
      <c r="R29">
        <f>Q29/Sheet1!$G$10</f>
        <v>8.6250050526461678E-20</v>
      </c>
    </row>
    <row r="30" spans="1:21" x14ac:dyDescent="0.3">
      <c r="A30">
        <f t="shared" si="12"/>
        <v>630.95734448019448</v>
      </c>
      <c r="B30">
        <f t="shared" si="6"/>
        <v>1.0000006773605359</v>
      </c>
      <c r="C30">
        <f t="shared" si="7"/>
        <v>1.1639242652343362E-3</v>
      </c>
      <c r="D30">
        <f t="shared" si="8"/>
        <v>1.1639250536307003E-3</v>
      </c>
      <c r="E30">
        <f t="shared" si="0"/>
        <v>1.1639250536307004E-5</v>
      </c>
      <c r="F30">
        <f t="shared" si="1"/>
        <v>1.1639242652343363E-5</v>
      </c>
      <c r="G30">
        <f t="shared" si="2"/>
        <v>2.0257536502272511E-18</v>
      </c>
      <c r="H30">
        <f t="shared" si="3"/>
        <v>2.0257509939905968E-18</v>
      </c>
      <c r="I30">
        <f t="shared" si="4"/>
        <v>5.6943684936293347E-8</v>
      </c>
      <c r="J30">
        <f t="shared" si="5"/>
        <v>5.6943759602875571E-8</v>
      </c>
      <c r="M30">
        <f t="shared" si="9"/>
        <v>3.7413731547460175E-8</v>
      </c>
      <c r="N30">
        <f t="shared" si="10"/>
        <v>3.7413756890045428E-8</v>
      </c>
      <c r="O30" s="1"/>
      <c r="P30" s="1"/>
      <c r="Q30">
        <f t="shared" si="11"/>
        <v>4.3022858355750725E-2</v>
      </c>
      <c r="R30">
        <f>Q30/Sheet1!$G$10</f>
        <v>1.720914334230029E-19</v>
      </c>
    </row>
    <row r="31" spans="1:21" x14ac:dyDescent="0.3">
      <c r="A31">
        <f t="shared" si="12"/>
        <v>794.32823472428311</v>
      </c>
      <c r="B31">
        <f t="shared" si="6"/>
        <v>1.0000008527463917</v>
      </c>
      <c r="C31">
        <f t="shared" si="7"/>
        <v>1.3059443334102923E-3</v>
      </c>
      <c r="D31">
        <f t="shared" si="8"/>
        <v>1.3059454470496104E-3</v>
      </c>
      <c r="E31">
        <f t="shared" si="0"/>
        <v>1.3059454470496104E-5</v>
      </c>
      <c r="F31">
        <f t="shared" si="1"/>
        <v>1.3059443334102924E-5</v>
      </c>
      <c r="G31">
        <f t="shared" si="2"/>
        <v>2.5502727336609589E-18</v>
      </c>
      <c r="H31">
        <f t="shared" si="3"/>
        <v>2.5502674211876502E-18</v>
      </c>
      <c r="I31">
        <f t="shared" si="4"/>
        <v>4.5231976993885819E-8</v>
      </c>
      <c r="J31">
        <f t="shared" si="5"/>
        <v>4.523207121681651E-8</v>
      </c>
      <c r="M31">
        <f t="shared" si="9"/>
        <v>3.3345021873833257E-8</v>
      </c>
      <c r="N31">
        <f t="shared" si="10"/>
        <v>3.334505030868034E-8</v>
      </c>
      <c r="O31" s="1"/>
      <c r="P31" s="1"/>
      <c r="Q31">
        <f t="shared" si="11"/>
        <v>8.5841820222090678E-2</v>
      </c>
      <c r="R31">
        <f>Q31/Sheet1!$G$10</f>
        <v>3.4336728088836272E-19</v>
      </c>
    </row>
    <row r="32" spans="1:21" x14ac:dyDescent="0.3">
      <c r="A32">
        <f t="shared" si="12"/>
        <v>1000.000000000002</v>
      </c>
      <c r="B32">
        <f t="shared" si="6"/>
        <v>1.0000010735441023</v>
      </c>
      <c r="C32">
        <f t="shared" si="7"/>
        <v>1.4652933996285858E-3</v>
      </c>
      <c r="D32">
        <f t="shared" si="8"/>
        <v>1.4652949726856731E-3</v>
      </c>
      <c r="E32">
        <f t="shared" si="0"/>
        <v>1.4652949726856732E-5</v>
      </c>
      <c r="F32">
        <f t="shared" si="1"/>
        <v>1.4652933996285858E-5</v>
      </c>
      <c r="G32">
        <f t="shared" si="2"/>
        <v>3.2106025409973039E-18</v>
      </c>
      <c r="H32">
        <f t="shared" si="3"/>
        <v>3.2105959004056676E-18</v>
      </c>
      <c r="I32">
        <f t="shared" si="4"/>
        <v>3.5929043269633312E-8</v>
      </c>
      <c r="J32">
        <f t="shared" si="5"/>
        <v>3.592911758297315E-8</v>
      </c>
      <c r="M32">
        <f t="shared" si="9"/>
        <v>2.9718780388693535E-8</v>
      </c>
      <c r="N32">
        <f t="shared" si="10"/>
        <v>2.971881229311495E-8</v>
      </c>
      <c r="O32" s="1"/>
      <c r="P32" s="1"/>
      <c r="Q32">
        <f t="shared" si="11"/>
        <v>0.17127685377511873</v>
      </c>
      <c r="R32">
        <f>Q32/Sheet1!$G$10</f>
        <v>6.8510741510047491E-19</v>
      </c>
    </row>
    <row r="33" spans="1:18" x14ac:dyDescent="0.3">
      <c r="A33">
        <f t="shared" si="12"/>
        <v>1258.9254117941698</v>
      </c>
      <c r="B33">
        <f t="shared" si="6"/>
        <v>1.000001351511951</v>
      </c>
      <c r="C33">
        <f t="shared" si="7"/>
        <v>1.6440858925862109E-3</v>
      </c>
      <c r="D33">
        <f t="shared" si="8"/>
        <v>1.6440881145879432E-3</v>
      </c>
      <c r="E33">
        <f t="shared" si="0"/>
        <v>1.6440881145879431E-5</v>
      </c>
      <c r="F33">
        <f t="shared" si="1"/>
        <v>1.6440858925862108E-5</v>
      </c>
      <c r="G33">
        <f t="shared" si="2"/>
        <v>4.0419103174221674E-18</v>
      </c>
      <c r="H33">
        <f t="shared" si="3"/>
        <v>4.04189969247555E-18</v>
      </c>
      <c r="I33">
        <f t="shared" si="4"/>
        <v>2.8539445103437299E-8</v>
      </c>
      <c r="J33">
        <f t="shared" si="5"/>
        <v>2.8539520125111212E-8</v>
      </c>
      <c r="M33">
        <f t="shared" si="9"/>
        <v>2.6486889061184117E-8</v>
      </c>
      <c r="N33">
        <f t="shared" si="10"/>
        <v>2.6486924858531231E-8</v>
      </c>
      <c r="O33" s="1"/>
      <c r="P33" s="1"/>
      <c r="Q33">
        <f t="shared" si="11"/>
        <v>0.34174236245891948</v>
      </c>
      <c r="R33">
        <f>Q33/Sheet1!$G$10</f>
        <v>1.3669694498356779E-18</v>
      </c>
    </row>
    <row r="34" spans="1:18" x14ac:dyDescent="0.3">
      <c r="A34">
        <f t="shared" si="12"/>
        <v>1584.8931924611168</v>
      </c>
      <c r="B34">
        <f t="shared" si="6"/>
        <v>1.0000017014527396</v>
      </c>
      <c r="C34">
        <f t="shared" si="7"/>
        <v>1.8446942279027466E-3</v>
      </c>
      <c r="D34">
        <f t="shared" si="8"/>
        <v>1.8446973665627944E-3</v>
      </c>
      <c r="E34">
        <f t="shared" ref="E34:E65" si="13">D34*$T$13</f>
        <v>1.8446973665627944E-5</v>
      </c>
      <c r="F34">
        <f t="shared" ref="F34:F65" si="14">C34*$T$12</f>
        <v>1.8446942279027465E-5</v>
      </c>
      <c r="G34">
        <f t="shared" ref="G34:G65" si="15">$T$8*$T$1^2*(SQRT((SQRT(5)*E34)^2+1)-1)</f>
        <v>5.0884649030177227E-18</v>
      </c>
      <c r="H34">
        <f t="shared" ref="H34:H65" si="16">$T$8*$T$1^2*(SQRT((SQRT(5)*F34)^2+1)-1)</f>
        <v>5.0884476374794689E-18</v>
      </c>
      <c r="I34">
        <f t="shared" ref="I34:I65" si="17">1/(4*PI()*$T$6)*$T$15*$T$9^2/G34</f>
        <v>2.266968129202895E-8</v>
      </c>
      <c r="J34">
        <f t="shared" ref="J34:J65" si="18">1/(4*PI()*$T$6)*$T$15*$T$9^2/H34</f>
        <v>2.2669758212197426E-8</v>
      </c>
      <c r="M34">
        <f t="shared" si="9"/>
        <v>2.3606462657363945E-8</v>
      </c>
      <c r="N34">
        <f t="shared" si="10"/>
        <v>2.3606502822644504E-8</v>
      </c>
      <c r="O34" s="1"/>
      <c r="P34" s="1"/>
      <c r="Q34">
        <f t="shared" si="11"/>
        <v>0.60386943882258914</v>
      </c>
      <c r="R34">
        <f>Q34/Sheet1!$G$10</f>
        <v>2.4154777552903567E-18</v>
      </c>
    </row>
    <row r="35" spans="1:18" x14ac:dyDescent="0.3">
      <c r="A35">
        <f t="shared" si="12"/>
        <v>1995.2623149688839</v>
      </c>
      <c r="B35">
        <f t="shared" si="6"/>
        <v>1.0000021420020908</v>
      </c>
      <c r="C35">
        <f t="shared" si="7"/>
        <v>2.0697802823187537E-3</v>
      </c>
      <c r="D35">
        <f t="shared" si="8"/>
        <v>2.069784715792446E-3</v>
      </c>
      <c r="E35">
        <f t="shared" si="13"/>
        <v>2.069784715792446E-5</v>
      </c>
      <c r="F35">
        <f t="shared" si="14"/>
        <v>2.0697802823187536E-5</v>
      </c>
      <c r="G35">
        <f t="shared" si="15"/>
        <v>6.4059994552665144E-18</v>
      </c>
      <c r="H35">
        <f t="shared" si="16"/>
        <v>6.405971564781644E-18</v>
      </c>
      <c r="I35">
        <f t="shared" si="17"/>
        <v>1.800716319484726E-8</v>
      </c>
      <c r="J35">
        <f t="shared" si="18"/>
        <v>1.8007241594900645E-8</v>
      </c>
      <c r="M35">
        <f t="shared" si="9"/>
        <v>2.1039279672731431E-8</v>
      </c>
      <c r="N35">
        <f t="shared" si="10"/>
        <v>2.1039324738912482E-8</v>
      </c>
      <c r="O35" s="1"/>
      <c r="P35" s="1"/>
      <c r="Q35">
        <f t="shared" si="11"/>
        <v>0.85298816037552616</v>
      </c>
      <c r="R35">
        <f>Q35/Sheet1!$G$10</f>
        <v>3.4119526415021045E-18</v>
      </c>
    </row>
    <row r="36" spans="1:18" x14ac:dyDescent="0.3">
      <c r="A36">
        <f t="shared" si="12"/>
        <v>2511.8864315095857</v>
      </c>
      <c r="B36">
        <f t="shared" si="6"/>
        <v>1.0000026966208642</v>
      </c>
      <c r="C36">
        <f t="shared" si="7"/>
        <v>2.322330707093184E-3</v>
      </c>
      <c r="D36">
        <f t="shared" si="8"/>
        <v>2.3223369695386221E-3</v>
      </c>
      <c r="E36">
        <f t="shared" si="13"/>
        <v>2.322336969538622E-5</v>
      </c>
      <c r="F36">
        <f t="shared" si="14"/>
        <v>2.3223307070931841E-5</v>
      </c>
      <c r="G36">
        <f t="shared" si="15"/>
        <v>8.0646771372761006E-18</v>
      </c>
      <c r="H36">
        <f t="shared" si="16"/>
        <v>8.0646346374896292E-18</v>
      </c>
      <c r="I36">
        <f t="shared" si="17"/>
        <v>1.4303595252921474E-8</v>
      </c>
      <c r="J36">
        <f t="shared" si="18"/>
        <v>1.4303670631382044E-8</v>
      </c>
      <c r="M36">
        <f t="shared" si="9"/>
        <v>1.8751275146153161E-8</v>
      </c>
      <c r="N36">
        <f t="shared" si="10"/>
        <v>1.8751325711232947E-8</v>
      </c>
      <c r="O36" s="1"/>
      <c r="P36" s="1"/>
      <c r="Q36">
        <f t="shared" si="11"/>
        <v>1.2048776345645973</v>
      </c>
      <c r="R36">
        <f>Q36/Sheet1!$G$10</f>
        <v>4.8195105382583895E-18</v>
      </c>
    </row>
    <row r="37" spans="1:18" x14ac:dyDescent="0.3">
      <c r="A37">
        <f t="shared" si="12"/>
        <v>3162.2776601683863</v>
      </c>
      <c r="B37">
        <f t="shared" si="6"/>
        <v>1.0000033948445319</v>
      </c>
      <c r="C37">
        <f t="shared" si="7"/>
        <v>2.6056965458763821E-3</v>
      </c>
      <c r="D37">
        <f t="shared" si="8"/>
        <v>2.6057053918110526E-3</v>
      </c>
      <c r="E37">
        <f t="shared" si="13"/>
        <v>2.6057053918110527E-5</v>
      </c>
      <c r="F37">
        <f t="shared" si="14"/>
        <v>2.6056965458763821E-5</v>
      </c>
      <c r="G37">
        <f t="shared" si="15"/>
        <v>1.0152831098988433E-17</v>
      </c>
      <c r="H37">
        <f t="shared" si="16"/>
        <v>1.0152762036835418E-17</v>
      </c>
      <c r="I37">
        <f t="shared" si="17"/>
        <v>1.1361744964769477E-8</v>
      </c>
      <c r="J37">
        <f t="shared" si="18"/>
        <v>1.1361822250789421E-8</v>
      </c>
      <c r="M37">
        <f t="shared" si="9"/>
        <v>1.6712088647763721E-8</v>
      </c>
      <c r="N37">
        <f t="shared" si="10"/>
        <v>1.6712145382706483E-8</v>
      </c>
      <c r="O37" s="1"/>
      <c r="P37" s="1"/>
      <c r="Q37">
        <f t="shared" si="11"/>
        <v>1.7019345984975109</v>
      </c>
      <c r="R37">
        <f>Q37/Sheet1!$G$10</f>
        <v>6.8077383939900436E-18</v>
      </c>
    </row>
    <row r="38" spans="1:18" x14ac:dyDescent="0.3">
      <c r="A38">
        <f t="shared" si="12"/>
        <v>3981.0717055349814</v>
      </c>
      <c r="B38">
        <f t="shared" si="6"/>
        <v>1.0000042738560504</v>
      </c>
      <c r="C38">
        <f t="shared" si="7"/>
        <v>2.9236376833518224E-3</v>
      </c>
      <c r="D38">
        <f t="shared" si="8"/>
        <v>2.9236501785584244E-3</v>
      </c>
      <c r="E38">
        <f t="shared" si="13"/>
        <v>2.9236501785584244E-5</v>
      </c>
      <c r="F38">
        <f t="shared" si="14"/>
        <v>2.9236376833518223E-5</v>
      </c>
      <c r="G38">
        <f t="shared" si="15"/>
        <v>1.2781663359821494E-17</v>
      </c>
      <c r="H38">
        <f t="shared" si="16"/>
        <v>1.2781553126000338E-17</v>
      </c>
      <c r="I38">
        <f t="shared" si="17"/>
        <v>9.0249503816299685E-9</v>
      </c>
      <c r="J38">
        <f t="shared" si="18"/>
        <v>9.0250282168317247E-9</v>
      </c>
      <c r="M38">
        <f t="shared" si="9"/>
        <v>1.4894661412390314E-8</v>
      </c>
      <c r="N38">
        <f t="shared" si="10"/>
        <v>1.4894725070029109E-8</v>
      </c>
      <c r="O38" s="1"/>
      <c r="P38" s="1"/>
      <c r="Q38">
        <f t="shared" si="11"/>
        <v>2.4040459905620235</v>
      </c>
      <c r="R38">
        <f>Q38/Sheet1!$G$10</f>
        <v>9.6161839622480936E-18</v>
      </c>
    </row>
    <row r="39" spans="1:18" x14ac:dyDescent="0.3">
      <c r="A39">
        <f t="shared" si="12"/>
        <v>5011.8723362727342</v>
      </c>
      <c r="B39">
        <f t="shared" si="6"/>
        <v>1.0000053804659883</v>
      </c>
      <c r="C39">
        <f t="shared" si="7"/>
        <v>3.2803727119149707E-3</v>
      </c>
      <c r="D39">
        <f t="shared" si="8"/>
        <v>3.280390361848776E-3</v>
      </c>
      <c r="E39">
        <f t="shared" si="13"/>
        <v>3.2803903618487758E-5</v>
      </c>
      <c r="F39">
        <f t="shared" si="14"/>
        <v>3.2803727119149705E-5</v>
      </c>
      <c r="G39">
        <f t="shared" si="15"/>
        <v>1.6091169544526922E-17</v>
      </c>
      <c r="H39">
        <f t="shared" si="16"/>
        <v>1.6090995561026061E-17</v>
      </c>
      <c r="I39">
        <f t="shared" si="17"/>
        <v>7.1687690132083666E-9</v>
      </c>
      <c r="J39">
        <f t="shared" si="18"/>
        <v>7.168846525350176E-9</v>
      </c>
      <c r="M39">
        <f t="shared" si="9"/>
        <v>1.3274877284226606E-8</v>
      </c>
      <c r="N39">
        <f t="shared" si="10"/>
        <v>1.3274948709252333E-8</v>
      </c>
      <c r="O39" s="1"/>
      <c r="P39" s="1"/>
      <c r="Q39">
        <f t="shared" si="11"/>
        <v>3.3958042813997049</v>
      </c>
      <c r="R39">
        <f>Q39/Sheet1!$G$10</f>
        <v>1.358321712559882E-17</v>
      </c>
    </row>
    <row r="40" spans="1:18" x14ac:dyDescent="0.3">
      <c r="A40">
        <f t="shared" si="12"/>
        <v>6309.5734448019475</v>
      </c>
      <c r="B40">
        <f t="shared" si="6"/>
        <v>1.0000067736053599</v>
      </c>
      <c r="C40">
        <f t="shared" si="7"/>
        <v>3.6806348740390351E-3</v>
      </c>
      <c r="D40">
        <f t="shared" si="8"/>
        <v>3.6806598052071459E-3</v>
      </c>
      <c r="E40">
        <f t="shared" si="13"/>
        <v>3.6806598052071461E-5</v>
      </c>
      <c r="F40">
        <f t="shared" si="14"/>
        <v>3.6806348740390352E-5</v>
      </c>
      <c r="G40">
        <f t="shared" si="15"/>
        <v>2.0257596267597234E-17</v>
      </c>
      <c r="H40">
        <f t="shared" si="16"/>
        <v>2.0257321347103505E-17</v>
      </c>
      <c r="I40">
        <f t="shared" si="17"/>
        <v>5.6943516937199273E-9</v>
      </c>
      <c r="J40">
        <f t="shared" si="18"/>
        <v>5.6944289741239978E-9</v>
      </c>
      <c r="M40">
        <f t="shared" si="9"/>
        <v>1.1831242712596041E-8</v>
      </c>
      <c r="N40">
        <f t="shared" si="10"/>
        <v>1.1831322852765094E-8</v>
      </c>
      <c r="O40" s="1"/>
      <c r="P40" s="1"/>
      <c r="Q40">
        <f t="shared" si="11"/>
        <v>4.7966993710150501</v>
      </c>
      <c r="R40">
        <f>Q40/Sheet1!$G$10</f>
        <v>1.91867974840602E-17</v>
      </c>
    </row>
    <row r="41" spans="1:18" x14ac:dyDescent="0.3">
      <c r="A41">
        <f t="shared" si="12"/>
        <v>7943.2823472428345</v>
      </c>
      <c r="B41">
        <f t="shared" si="6"/>
        <v>1.000008527463917</v>
      </c>
      <c r="C41">
        <f t="shared" si="7"/>
        <v>4.1297348199969188E-3</v>
      </c>
      <c r="D41">
        <f t="shared" si="8"/>
        <v>4.1297700361615829E-3</v>
      </c>
      <c r="E41">
        <f t="shared" si="13"/>
        <v>4.129770036161583E-5</v>
      </c>
      <c r="F41">
        <f t="shared" si="14"/>
        <v>4.1297348199969191E-5</v>
      </c>
      <c r="G41">
        <f t="shared" si="15"/>
        <v>2.5502824289247474E-17</v>
      </c>
      <c r="H41">
        <f t="shared" si="16"/>
        <v>2.550238999455448E-17</v>
      </c>
      <c r="I41">
        <f t="shared" si="17"/>
        <v>4.5231805038049215E-9</v>
      </c>
      <c r="J41">
        <f t="shared" si="18"/>
        <v>4.5232575316163803E-9</v>
      </c>
      <c r="M41">
        <f t="shared" si="9"/>
        <v>1.0544601543570883E-8</v>
      </c>
      <c r="N41">
        <f t="shared" si="10"/>
        <v>1.0544691462280065E-8</v>
      </c>
      <c r="O41" s="1"/>
      <c r="P41" s="1"/>
      <c r="Q41">
        <f t="shared" si="11"/>
        <v>6.7755149808670465</v>
      </c>
      <c r="R41">
        <f>Q41/Sheet1!$G$10</f>
        <v>2.7102059923468186E-17</v>
      </c>
    </row>
    <row r="42" spans="1:18" x14ac:dyDescent="0.3">
      <c r="A42">
        <f t="shared" si="12"/>
        <v>10000.000000000025</v>
      </c>
      <c r="B42">
        <f t="shared" si="6"/>
        <v>1.0000107354410233</v>
      </c>
      <c r="C42">
        <f t="shared" si="7"/>
        <v>4.633631006273997E-3</v>
      </c>
      <c r="D42">
        <f t="shared" si="8"/>
        <v>4.6336807503463886E-3</v>
      </c>
      <c r="E42">
        <f t="shared" si="13"/>
        <v>4.6336807503463887E-5</v>
      </c>
      <c r="F42">
        <f t="shared" si="14"/>
        <v>4.6336310062739974E-5</v>
      </c>
      <c r="G42">
        <f t="shared" si="15"/>
        <v>3.2106190096645613E-17</v>
      </c>
      <c r="H42">
        <f t="shared" si="16"/>
        <v>3.2105500803233793E-17</v>
      </c>
      <c r="I42">
        <f t="shared" si="17"/>
        <v>3.592885897387704E-9</v>
      </c>
      <c r="J42">
        <f t="shared" si="18"/>
        <v>3.5929630353396602E-9</v>
      </c>
      <c r="M42">
        <f t="shared" si="9"/>
        <v>9.3978808304061279E-9</v>
      </c>
      <c r="N42">
        <f t="shared" si="10"/>
        <v>9.3979817208015261E-9</v>
      </c>
      <c r="O42" s="1"/>
      <c r="P42" s="1"/>
      <c r="Q42">
        <f t="shared" si="11"/>
        <v>9.5706640117875921</v>
      </c>
      <c r="R42">
        <f>Q42/Sheet1!$G$10</f>
        <v>3.8282656047150371E-17</v>
      </c>
    </row>
    <row r="43" spans="1:18" x14ac:dyDescent="0.3">
      <c r="A43">
        <f t="shared" si="12"/>
        <v>12589.254117941706</v>
      </c>
      <c r="B43">
        <f t="shared" si="6"/>
        <v>1.0000135151195111</v>
      </c>
      <c r="C43">
        <f t="shared" si="7"/>
        <v>5.1990086609693788E-3</v>
      </c>
      <c r="D43">
        <f t="shared" si="8"/>
        <v>5.1990789261927711E-3</v>
      </c>
      <c r="E43">
        <f t="shared" si="13"/>
        <v>5.1990789261927714E-5</v>
      </c>
      <c r="F43">
        <f t="shared" si="14"/>
        <v>5.1990086609693791E-5</v>
      </c>
      <c r="G43">
        <f t="shared" si="15"/>
        <v>4.0419354188585516E-17</v>
      </c>
      <c r="H43">
        <f t="shared" si="16"/>
        <v>4.0418261147202233E-17</v>
      </c>
      <c r="I43">
        <f t="shared" si="17"/>
        <v>2.8539267866299279E-9</v>
      </c>
      <c r="J43">
        <f t="shared" si="18"/>
        <v>2.8540039661026244E-9</v>
      </c>
      <c r="M43">
        <f t="shared" si="9"/>
        <v>8.3758642859824863E-9</v>
      </c>
      <c r="N43">
        <f t="shared" si="10"/>
        <v>8.3759774867893212E-9</v>
      </c>
      <c r="O43" s="1"/>
      <c r="P43" s="1"/>
      <c r="Q43">
        <f t="shared" si="11"/>
        <v>13.518912849667638</v>
      </c>
      <c r="R43">
        <f>Q43/Sheet1!$G$10</f>
        <v>5.4075651398670553E-17</v>
      </c>
    </row>
    <row r="44" spans="1:18" x14ac:dyDescent="0.3">
      <c r="A44">
        <f t="shared" si="12"/>
        <v>15848.931924611177</v>
      </c>
      <c r="B44">
        <f t="shared" si="6"/>
        <v>1.0000170145273959</v>
      </c>
      <c r="C44">
        <f t="shared" si="7"/>
        <v>5.8333683519162464E-3</v>
      </c>
      <c r="D44">
        <f t="shared" si="8"/>
        <v>5.8334676039218806E-3</v>
      </c>
      <c r="E44">
        <f t="shared" si="13"/>
        <v>5.8334676039218808E-5</v>
      </c>
      <c r="F44">
        <f t="shared" si="14"/>
        <v>5.8333683519162465E-5</v>
      </c>
      <c r="G44">
        <f t="shared" si="15"/>
        <v>5.0885040825083751E-17</v>
      </c>
      <c r="H44">
        <f t="shared" si="16"/>
        <v>5.0883310286903407E-17</v>
      </c>
      <c r="I44">
        <f t="shared" si="17"/>
        <v>2.2669506744352095E-9</v>
      </c>
      <c r="J44">
        <f t="shared" si="18"/>
        <v>2.2670277732849687E-9</v>
      </c>
      <c r="M44">
        <f t="shared" si="9"/>
        <v>7.4649903718716815E-9</v>
      </c>
      <c r="N44">
        <f t="shared" si="10"/>
        <v>7.4651173851548745E-9</v>
      </c>
      <c r="O44" s="1"/>
      <c r="P44" s="1"/>
      <c r="Q44">
        <f t="shared" si="11"/>
        <v>19.095955256955001</v>
      </c>
      <c r="R44">
        <f>Q44/Sheet1!$G$10</f>
        <v>7.6383821027820011E-17</v>
      </c>
    </row>
    <row r="45" spans="1:18" x14ac:dyDescent="0.3">
      <c r="A45">
        <f t="shared" si="12"/>
        <v>19952.62314968885</v>
      </c>
      <c r="B45">
        <f t="shared" si="6"/>
        <v>1.0000214200209083</v>
      </c>
      <c r="C45">
        <f t="shared" si="7"/>
        <v>6.5451253161417132E-3</v>
      </c>
      <c r="D45">
        <f t="shared" si="8"/>
        <v>6.5452655128628327E-3</v>
      </c>
      <c r="E45">
        <f t="shared" si="13"/>
        <v>6.5452655128628331E-5</v>
      </c>
      <c r="F45">
        <f t="shared" si="14"/>
        <v>6.545125316141713E-5</v>
      </c>
      <c r="G45">
        <f t="shared" si="15"/>
        <v>6.4060612127687297E-17</v>
      </c>
      <c r="H45">
        <f t="shared" si="16"/>
        <v>6.4057868235223308E-17</v>
      </c>
      <c r="I45">
        <f t="shared" si="17"/>
        <v>1.8006989597158454E-9</v>
      </c>
      <c r="J45">
        <f t="shared" si="18"/>
        <v>1.8007760919158638E-9</v>
      </c>
      <c r="M45">
        <f t="shared" si="9"/>
        <v>6.6531723445479124E-9</v>
      </c>
      <c r="N45">
        <f t="shared" si="10"/>
        <v>6.65331485563864E-9</v>
      </c>
      <c r="O45" s="1"/>
      <c r="P45" s="1"/>
      <c r="Q45">
        <f t="shared" si="11"/>
        <v>26.973724043930396</v>
      </c>
      <c r="R45">
        <f>Q45/Sheet1!$G$10</f>
        <v>1.0789489617572158E-16</v>
      </c>
    </row>
    <row r="46" spans="1:18" x14ac:dyDescent="0.3">
      <c r="A46">
        <f t="shared" si="12"/>
        <v>25118.864315095871</v>
      </c>
      <c r="B46">
        <f t="shared" si="6"/>
        <v>1.0000269662086425</v>
      </c>
      <c r="C46">
        <f t="shared" si="7"/>
        <v>7.343720843966622E-3</v>
      </c>
      <c r="D46">
        <f t="shared" si="8"/>
        <v>7.3439188762751129E-3</v>
      </c>
      <c r="E46">
        <f t="shared" si="13"/>
        <v>7.343918876275113E-5</v>
      </c>
      <c r="F46">
        <f t="shared" si="14"/>
        <v>7.3437208439666225E-5</v>
      </c>
      <c r="G46">
        <f t="shared" si="15"/>
        <v>8.064775683655978E-17</v>
      </c>
      <c r="H46">
        <f t="shared" si="16"/>
        <v>8.0643407249038206E-17</v>
      </c>
      <c r="I46">
        <f t="shared" si="17"/>
        <v>1.4303420472172859E-9</v>
      </c>
      <c r="J46">
        <f t="shared" si="18"/>
        <v>1.430419194229452E-9</v>
      </c>
      <c r="M46">
        <f t="shared" si="9"/>
        <v>5.9296378720334449E-9</v>
      </c>
      <c r="N46">
        <f t="shared" si="10"/>
        <v>5.9297977718854769E-9</v>
      </c>
      <c r="O46" s="1"/>
      <c r="P46" s="1"/>
      <c r="Q46">
        <f t="shared" si="11"/>
        <v>38.101345103871239</v>
      </c>
      <c r="R46">
        <f>Q46/Sheet1!$G$10</f>
        <v>1.5240538041548497E-16</v>
      </c>
    </row>
    <row r="47" spans="1:18" x14ac:dyDescent="0.3">
      <c r="A47">
        <f t="shared" si="12"/>
        <v>31622.776601683883</v>
      </c>
      <c r="B47">
        <f t="shared" si="6"/>
        <v>1.0000339484453198</v>
      </c>
      <c r="C47">
        <f t="shared" si="7"/>
        <v>8.239747162702633E-3</v>
      </c>
      <c r="D47">
        <f t="shared" si="8"/>
        <v>8.2400268893086347E-3</v>
      </c>
      <c r="E47">
        <f t="shared" si="13"/>
        <v>8.2400268893086342E-5</v>
      </c>
      <c r="F47">
        <f t="shared" si="14"/>
        <v>8.2397471627026337E-5</v>
      </c>
      <c r="G47">
        <f t="shared" si="15"/>
        <v>1.0152986488832716E-16</v>
      </c>
      <c r="H47">
        <f t="shared" si="16"/>
        <v>1.0152297062609067E-16</v>
      </c>
      <c r="I47">
        <f t="shared" si="17"/>
        <v>1.1361571075068866E-9</v>
      </c>
      <c r="J47">
        <f t="shared" si="18"/>
        <v>1.1362342621152742E-9</v>
      </c>
      <c r="M47">
        <f t="shared" si="9"/>
        <v>5.2847860914633417E-9</v>
      </c>
      <c r="N47">
        <f t="shared" si="10"/>
        <v>5.2849655017349936E-9</v>
      </c>
      <c r="O47" s="1"/>
      <c r="P47" s="1"/>
      <c r="Q47">
        <f t="shared" si="11"/>
        <v>53.819486521986228</v>
      </c>
      <c r="R47">
        <f>Q47/Sheet1!$G$10</f>
        <v>2.1527794608794492E-16</v>
      </c>
    </row>
    <row r="48" spans="1:18" x14ac:dyDescent="0.3">
      <c r="A48">
        <f t="shared" si="12"/>
        <v>39810.717055349844</v>
      </c>
      <c r="B48">
        <f t="shared" si="6"/>
        <v>1.0000427385605042</v>
      </c>
      <c r="C48">
        <f t="shared" si="7"/>
        <v>9.2450874288470281E-3</v>
      </c>
      <c r="D48">
        <f t="shared" si="8"/>
        <v>9.2454825505754717E-3</v>
      </c>
      <c r="E48">
        <f t="shared" si="13"/>
        <v>9.2454825505754716E-5</v>
      </c>
      <c r="F48">
        <f t="shared" si="14"/>
        <v>9.2450874288470286E-5</v>
      </c>
      <c r="G48">
        <f t="shared" si="15"/>
        <v>1.2781908796088362E-16</v>
      </c>
      <c r="H48">
        <f t="shared" si="16"/>
        <v>1.2780816285952408E-16</v>
      </c>
      <c r="I48">
        <f t="shared" si="17"/>
        <v>9.0247770859066405E-10</v>
      </c>
      <c r="J48">
        <f t="shared" si="18"/>
        <v>9.0255485280602933E-10</v>
      </c>
      <c r="M48">
        <f t="shared" si="9"/>
        <v>4.710060211534519E-9</v>
      </c>
      <c r="N48">
        <f t="shared" si="10"/>
        <v>4.7102615127278474E-9</v>
      </c>
      <c r="O48" s="1"/>
      <c r="P48" s="1"/>
      <c r="Q48">
        <f t="shared" si="11"/>
        <v>76.021878300790789</v>
      </c>
      <c r="R48">
        <f>Q48/Sheet1!$G$10</f>
        <v>3.0408751320316318E-16</v>
      </c>
    </row>
    <row r="49" spans="1:18" x14ac:dyDescent="0.3">
      <c r="A49">
        <f t="shared" si="12"/>
        <v>50118.723362727382</v>
      </c>
      <c r="B49">
        <f t="shared" si="6"/>
        <v>1.0000538046598821</v>
      </c>
      <c r="C49">
        <f t="shared" si="7"/>
        <v>1.0373072619192064E-2</v>
      </c>
      <c r="D49">
        <f t="shared" si="8"/>
        <v>1.0373630738836273E-2</v>
      </c>
      <c r="E49">
        <f t="shared" si="13"/>
        <v>1.0373630738836274E-4</v>
      </c>
      <c r="F49">
        <f t="shared" si="14"/>
        <v>1.0373072619192064E-4</v>
      </c>
      <c r="G49">
        <f t="shared" si="15"/>
        <v>1.6091558816008626E-16</v>
      </c>
      <c r="H49">
        <f t="shared" si="16"/>
        <v>1.6089827348145457E-16</v>
      </c>
      <c r="I49">
        <f t="shared" si="17"/>
        <v>7.1685955932577154E-10</v>
      </c>
      <c r="J49">
        <f t="shared" si="18"/>
        <v>7.1693670243380627E-10</v>
      </c>
      <c r="M49">
        <f t="shared" si="9"/>
        <v>4.1978339690532821E-9</v>
      </c>
      <c r="N49">
        <f t="shared" si="10"/>
        <v>4.1980598320822296E-9</v>
      </c>
      <c r="O49" s="1"/>
      <c r="P49" s="1"/>
      <c r="Q49">
        <f t="shared" si="11"/>
        <v>107.38346026869439</v>
      </c>
      <c r="R49">
        <f>Q49/Sheet1!$G$10</f>
        <v>4.2953384107477757E-16</v>
      </c>
    </row>
    <row r="50" spans="1:18" x14ac:dyDescent="0.3">
      <c r="A50">
        <f t="shared" si="12"/>
        <v>63095.734448019524</v>
      </c>
      <c r="B50">
        <f t="shared" si="6"/>
        <v>1.0000677360535986</v>
      </c>
      <c r="C50">
        <f t="shared" si="7"/>
        <v>1.1638657307492885E-2</v>
      </c>
      <c r="D50">
        <f t="shared" si="8"/>
        <v>1.1639445664208081E-2</v>
      </c>
      <c r="E50">
        <f t="shared" si="13"/>
        <v>1.1639445664208081E-4</v>
      </c>
      <c r="F50">
        <f t="shared" si="14"/>
        <v>1.1638657307492885E-4</v>
      </c>
      <c r="G50">
        <f t="shared" si="15"/>
        <v>2.0258213311372051E-16</v>
      </c>
      <c r="H50">
        <f t="shared" si="16"/>
        <v>2.0255469153284393E-16</v>
      </c>
      <c r="I50">
        <f t="shared" si="17"/>
        <v>5.694178249783375E-10</v>
      </c>
      <c r="J50">
        <f t="shared" si="18"/>
        <v>5.6949496821890362E-10</v>
      </c>
      <c r="M50">
        <f t="shared" si="9"/>
        <v>3.7413104330054907E-9</v>
      </c>
      <c r="N50">
        <f t="shared" si="10"/>
        <v>3.7415638546095091E-9</v>
      </c>
      <c r="O50" s="1"/>
      <c r="P50" s="1"/>
      <c r="Q50">
        <f t="shared" si="11"/>
        <v>151.68264109260335</v>
      </c>
      <c r="R50">
        <f>Q50/Sheet1!$G$10</f>
        <v>6.0673056437041336E-16</v>
      </c>
    </row>
    <row r="51" spans="1:18" x14ac:dyDescent="0.3">
      <c r="A51">
        <f t="shared" si="12"/>
        <v>79432.823472428412</v>
      </c>
      <c r="B51">
        <f t="shared" si="6"/>
        <v>1.0000852746391697</v>
      </c>
      <c r="C51">
        <f t="shared" si="7"/>
        <v>1.3058616524248282E-2</v>
      </c>
      <c r="D51">
        <f t="shared" si="8"/>
        <v>1.3059730093060443E-2</v>
      </c>
      <c r="E51">
        <f t="shared" si="13"/>
        <v>1.3059730093060445E-4</v>
      </c>
      <c r="F51">
        <f t="shared" si="14"/>
        <v>1.3058616524248284E-4</v>
      </c>
      <c r="G51">
        <f t="shared" si="15"/>
        <v>2.5503803112454618E-16</v>
      </c>
      <c r="H51">
        <f t="shared" si="16"/>
        <v>2.5499453923368543E-16</v>
      </c>
      <c r="I51">
        <f t="shared" si="17"/>
        <v>4.5230069063995583E-10</v>
      </c>
      <c r="J51">
        <f t="shared" si="18"/>
        <v>4.5237783508521596E-10</v>
      </c>
      <c r="M51">
        <f t="shared" si="9"/>
        <v>3.3344318134906695E-9</v>
      </c>
      <c r="N51">
        <f t="shared" si="10"/>
        <v>3.3347161559604011E-9</v>
      </c>
      <c r="O51" s="1"/>
      <c r="P51" s="1"/>
      <c r="Q51">
        <f t="shared" si="11"/>
        <v>214.2564861490936</v>
      </c>
      <c r="R51">
        <f>Q51/Sheet1!$G$10</f>
        <v>8.5702594459637437E-16</v>
      </c>
    </row>
    <row r="52" spans="1:18" x14ac:dyDescent="0.3">
      <c r="A52">
        <f t="shared" si="12"/>
        <v>100000.00000000033</v>
      </c>
      <c r="B52">
        <f t="shared" si="6"/>
        <v>1.0001073544102324</v>
      </c>
      <c r="C52">
        <f t="shared" si="7"/>
        <v>1.4651766122379936E-2</v>
      </c>
      <c r="D52">
        <f t="shared" si="8"/>
        <v>1.4653339054090867E-2</v>
      </c>
      <c r="E52">
        <f t="shared" si="13"/>
        <v>1.4653339054090868E-4</v>
      </c>
      <c r="F52">
        <f t="shared" si="14"/>
        <v>1.4651766122379935E-4</v>
      </c>
      <c r="G52">
        <f t="shared" si="15"/>
        <v>3.2107740143545282E-16</v>
      </c>
      <c r="H52">
        <f t="shared" si="16"/>
        <v>3.2100847342238956E-16</v>
      </c>
      <c r="I52">
        <f t="shared" si="17"/>
        <v>3.5927124457021847E-10</v>
      </c>
      <c r="J52">
        <f t="shared" si="18"/>
        <v>3.5934838849347686E-10</v>
      </c>
      <c r="M52">
        <f t="shared" si="9"/>
        <v>2.9717990785004713E-9</v>
      </c>
      <c r="N52">
        <f t="shared" si="10"/>
        <v>2.9721181142378733E-9</v>
      </c>
      <c r="O52" s="1"/>
      <c r="P52" s="1"/>
      <c r="Q52">
        <f t="shared" si="11"/>
        <v>302.64366068642892</v>
      </c>
      <c r="R52">
        <f>Q52/Sheet1!$G$10</f>
        <v>1.2105746427457156E-15</v>
      </c>
    </row>
    <row r="53" spans="1:18" x14ac:dyDescent="0.3">
      <c r="A53">
        <f t="shared" si="12"/>
        <v>125892.54117941715</v>
      </c>
      <c r="B53">
        <f t="shared" si="6"/>
        <v>1.0001351511951098</v>
      </c>
      <c r="C53">
        <f t="shared" si="7"/>
        <v>1.6439209304458177E-2</v>
      </c>
      <c r="D53">
        <f t="shared" si="8"/>
        <v>1.6441431083242333E-2</v>
      </c>
      <c r="E53">
        <f t="shared" si="13"/>
        <v>1.6441431083242332E-4</v>
      </c>
      <c r="F53">
        <f t="shared" si="14"/>
        <v>1.6439209304458177E-4</v>
      </c>
      <c r="G53">
        <f t="shared" si="15"/>
        <v>4.0421811340302666E-16</v>
      </c>
      <c r="H53">
        <f t="shared" si="16"/>
        <v>4.041088743424963E-16</v>
      </c>
      <c r="I53">
        <f t="shared" si="17"/>
        <v>2.8537533027886092E-10</v>
      </c>
      <c r="J53">
        <f t="shared" si="18"/>
        <v>2.8545247318503669E-10</v>
      </c>
      <c r="M53">
        <f t="shared" si="9"/>
        <v>2.6486003120669085E-9</v>
      </c>
      <c r="N53">
        <f t="shared" si="10"/>
        <v>2.6489582735644522E-9</v>
      </c>
      <c r="O53" s="1"/>
      <c r="P53" s="1"/>
      <c r="Q53">
        <f t="shared" si="11"/>
        <v>427.49256352211415</v>
      </c>
      <c r="R53">
        <f>Q53/Sheet1!$G$10</f>
        <v>1.7099702540884566E-15</v>
      </c>
    </row>
    <row r="54" spans="1:18" x14ac:dyDescent="0.3">
      <c r="A54">
        <f t="shared" si="12"/>
        <v>158489.3192461119</v>
      </c>
      <c r="B54">
        <f t="shared" si="6"/>
        <v>1.0001701452739582</v>
      </c>
      <c r="C54">
        <f t="shared" si="7"/>
        <v>1.8444612204430409E-2</v>
      </c>
      <c r="D54">
        <f t="shared" si="8"/>
        <v>1.8447750468026984E-2</v>
      </c>
      <c r="E54">
        <f t="shared" si="13"/>
        <v>1.8447750468026985E-4</v>
      </c>
      <c r="F54">
        <f t="shared" si="14"/>
        <v>1.8444612204430411E-4</v>
      </c>
      <c r="G54">
        <f t="shared" si="15"/>
        <v>5.0888935399266425E-16</v>
      </c>
      <c r="H54">
        <f t="shared" si="16"/>
        <v>5.0871622845624062E-16</v>
      </c>
      <c r="I54">
        <f t="shared" si="17"/>
        <v>2.2667771827419608E-10</v>
      </c>
      <c r="J54">
        <f t="shared" si="18"/>
        <v>2.2675486089197846E-10</v>
      </c>
      <c r="M54">
        <f t="shared" si="9"/>
        <v>2.3605468630647411E-9</v>
      </c>
      <c r="N54">
        <f t="shared" si="10"/>
        <v>2.3609484989574486E-9</v>
      </c>
      <c r="O54" s="1"/>
      <c r="P54" s="1"/>
      <c r="Q54">
        <f t="shared" si="11"/>
        <v>603.84401527418197</v>
      </c>
      <c r="R54">
        <f>Q54/Sheet1!$G$10</f>
        <v>2.4153760610967278E-15</v>
      </c>
    </row>
    <row r="55" spans="1:18" x14ac:dyDescent="0.3">
      <c r="A55">
        <f t="shared" si="12"/>
        <v>199526.23149688868</v>
      </c>
      <c r="B55">
        <f t="shared" si="6"/>
        <v>1.0002142002090826</v>
      </c>
      <c r="C55">
        <f t="shared" si="7"/>
        <v>2.0694511646264308E-2</v>
      </c>
      <c r="D55">
        <f t="shared" si="8"/>
        <v>2.06989444149858E-2</v>
      </c>
      <c r="E55">
        <f t="shared" si="13"/>
        <v>2.0698944414985801E-4</v>
      </c>
      <c r="F55">
        <f t="shared" si="14"/>
        <v>2.069451164626431E-4</v>
      </c>
      <c r="G55">
        <f t="shared" si="15"/>
        <v>6.4066784291989282E-16</v>
      </c>
      <c r="H55">
        <f t="shared" si="16"/>
        <v>6.4039346961091359E-16</v>
      </c>
      <c r="I55">
        <f t="shared" si="17"/>
        <v>1.8005254812127394E-10</v>
      </c>
      <c r="J55">
        <f t="shared" si="18"/>
        <v>1.8012969071526103E-10</v>
      </c>
      <c r="M55">
        <f t="shared" si="9"/>
        <v>2.103816437439913E-9</v>
      </c>
      <c r="N55">
        <f t="shared" si="10"/>
        <v>2.1042670753606839E-9</v>
      </c>
      <c r="O55" s="1"/>
      <c r="P55" s="1"/>
      <c r="Q55">
        <f t="shared" si="11"/>
        <v>852.94295304390914</v>
      </c>
      <c r="R55">
        <f>Q55/Sheet1!$G$10</f>
        <v>3.4117718121756365E-15</v>
      </c>
    </row>
    <row r="56" spans="1:18" x14ac:dyDescent="0.3">
      <c r="A56">
        <f t="shared" si="12"/>
        <v>251188.64315095893</v>
      </c>
      <c r="B56">
        <f t="shared" si="6"/>
        <v>1.0002696620864255</v>
      </c>
      <c r="C56">
        <f t="shared" si="7"/>
        <v>2.3218658409536446E-2</v>
      </c>
      <c r="D56">
        <f t="shared" si="8"/>
        <v>2.3224919601407164E-2</v>
      </c>
      <c r="E56">
        <f t="shared" si="13"/>
        <v>2.3224919601407164E-4</v>
      </c>
      <c r="F56">
        <f t="shared" si="14"/>
        <v>2.3218658409536447E-4</v>
      </c>
      <c r="G56">
        <f t="shared" si="15"/>
        <v>8.0657538162415932E-16</v>
      </c>
      <c r="H56">
        <f t="shared" si="16"/>
        <v>8.0614055169947965E-16</v>
      </c>
      <c r="I56">
        <f t="shared" si="17"/>
        <v>1.4301685898818858E-10</v>
      </c>
      <c r="J56">
        <f t="shared" si="18"/>
        <v>1.4309400187585334E-10</v>
      </c>
      <c r="M56">
        <f t="shared" si="9"/>
        <v>1.8750023787063521E-9</v>
      </c>
      <c r="N56">
        <f t="shared" si="10"/>
        <v>1.8755079957598466E-9</v>
      </c>
      <c r="O56" s="1"/>
      <c r="P56" s="1"/>
      <c r="Q56">
        <f t="shared" si="11"/>
        <v>1204.7972495003621</v>
      </c>
      <c r="R56">
        <f>Q56/Sheet1!$G$10</f>
        <v>4.8191889980014488E-15</v>
      </c>
    </row>
    <row r="57" spans="1:18" x14ac:dyDescent="0.3">
      <c r="A57">
        <f t="shared" si="12"/>
        <v>316227.76601683913</v>
      </c>
      <c r="B57">
        <f t="shared" si="6"/>
        <v>1.0003394844531985</v>
      </c>
      <c r="C57">
        <f t="shared" si="7"/>
        <v>2.6050399493113198E-2</v>
      </c>
      <c r="D57">
        <f t="shared" si="8"/>
        <v>2.6059243198740721E-2</v>
      </c>
      <c r="E57">
        <f t="shared" si="13"/>
        <v>2.6059243198740719E-4</v>
      </c>
      <c r="F57">
        <f t="shared" si="14"/>
        <v>2.6050399493113198E-4</v>
      </c>
      <c r="G57">
        <f t="shared" si="15"/>
        <v>1.0154536708387772E-15</v>
      </c>
      <c r="H57">
        <f t="shared" si="16"/>
        <v>1.0147645607072904E-15</v>
      </c>
      <c r="I57">
        <f t="shared" si="17"/>
        <v>1.1359836586321369E-10</v>
      </c>
      <c r="J57">
        <f t="shared" si="18"/>
        <v>1.1367550866841978E-10</v>
      </c>
      <c r="M57">
        <f t="shared" si="9"/>
        <v>1.6710684637229433E-9</v>
      </c>
      <c r="N57">
        <f t="shared" si="10"/>
        <v>1.6716357654866075E-9</v>
      </c>
      <c r="O57" s="1"/>
      <c r="P57" s="1"/>
      <c r="Q57">
        <f t="shared" si="11"/>
        <v>1701.7916651488636</v>
      </c>
      <c r="R57">
        <f>Q57/Sheet1!$G$10</f>
        <v>6.8071666605954538E-15</v>
      </c>
    </row>
    <row r="58" spans="1:18" x14ac:dyDescent="0.3">
      <c r="A58">
        <f t="shared" si="12"/>
        <v>398107.17055349879</v>
      </c>
      <c r="B58">
        <f t="shared" si="6"/>
        <v>1.0004273856050407</v>
      </c>
      <c r="C58">
        <f t="shared" si="7"/>
        <v>2.9227102949334078E-2</v>
      </c>
      <c r="D58">
        <f t="shared" si="8"/>
        <v>2.9239594192411667E-2</v>
      </c>
      <c r="E58">
        <f t="shared" si="13"/>
        <v>2.923959419241167E-4</v>
      </c>
      <c r="F58">
        <f t="shared" si="14"/>
        <v>2.922710294933408E-4</v>
      </c>
      <c r="G58">
        <f t="shared" si="15"/>
        <v>1.2784365788431311E-15</v>
      </c>
      <c r="H58">
        <f t="shared" si="16"/>
        <v>1.2773445083143442E-15</v>
      </c>
      <c r="I58">
        <f t="shared" si="17"/>
        <v>9.0230426386478682E-11</v>
      </c>
      <c r="J58">
        <f t="shared" si="18"/>
        <v>9.0307569231510026E-11</v>
      </c>
      <c r="K58">
        <f t="shared" ref="K58:K89" si="19">1/(4*PI()*$T$6)*$T$15*$T$10^2/G58</f>
        <v>3.6092170554591478E-8</v>
      </c>
      <c r="L58">
        <f t="shared" ref="L58:L89" si="20">1/(4*PI()*$T$6)*$T$15*$T$10^2/H58</f>
        <v>3.6123027692604015E-8</v>
      </c>
      <c r="M58">
        <f t="shared" si="9"/>
        <v>1.489308613906946E-9</v>
      </c>
      <c r="N58">
        <f t="shared" si="10"/>
        <v>1.489945122969993E-9</v>
      </c>
      <c r="O58" s="1">
        <v>3.6119026199999999E-8</v>
      </c>
      <c r="P58" s="1">
        <v>3.61614386E-8</v>
      </c>
      <c r="Q58">
        <f t="shared" si="11"/>
        <v>0.16839095818411962</v>
      </c>
      <c r="R58">
        <f>Q58/Sheet1!$G$10</f>
        <v>6.7356383273647842E-19</v>
      </c>
    </row>
    <row r="59" spans="1:18" x14ac:dyDescent="0.3">
      <c r="A59">
        <f t="shared" si="12"/>
        <v>501187.23362727423</v>
      </c>
      <c r="B59">
        <f t="shared" si="6"/>
        <v>1.000538046598821</v>
      </c>
      <c r="C59">
        <f t="shared" si="7"/>
        <v>3.2790628811306427E-2</v>
      </c>
      <c r="D59">
        <f t="shared" si="8"/>
        <v>3.2808271697611552E-2</v>
      </c>
      <c r="E59">
        <f t="shared" si="13"/>
        <v>3.2808271697611552E-4</v>
      </c>
      <c r="F59">
        <f t="shared" si="14"/>
        <v>3.2790628811306426E-4</v>
      </c>
      <c r="G59">
        <f t="shared" si="15"/>
        <v>1.6095452845662787E-15</v>
      </c>
      <c r="H59">
        <f t="shared" si="16"/>
        <v>1.6078146613863666E-15</v>
      </c>
      <c r="I59">
        <f t="shared" si="17"/>
        <v>7.166861269651757E-11</v>
      </c>
      <c r="J59">
        <f t="shared" si="18"/>
        <v>7.174575551986873E-11</v>
      </c>
      <c r="K59">
        <f t="shared" si="19"/>
        <v>2.8667445078607031E-8</v>
      </c>
      <c r="L59">
        <f t="shared" si="20"/>
        <v>2.8698302207947495E-8</v>
      </c>
      <c r="M59">
        <f t="shared" si="9"/>
        <v>1.3273109872798458E-9</v>
      </c>
      <c r="N59">
        <f t="shared" si="10"/>
        <v>1.3280251424421294E-9</v>
      </c>
      <c r="O59" s="1">
        <v>2.8694308800000001E-8</v>
      </c>
      <c r="P59" s="1">
        <v>2.87366956E-8</v>
      </c>
      <c r="Q59">
        <f t="shared" si="11"/>
        <v>0.33574393046794743</v>
      </c>
      <c r="R59">
        <f>Q59/Sheet1!$G$10</f>
        <v>1.3429757218717897E-18</v>
      </c>
    </row>
    <row r="60" spans="1:18" x14ac:dyDescent="0.3">
      <c r="A60">
        <f t="shared" si="12"/>
        <v>630957.34448019578</v>
      </c>
      <c r="B60">
        <f t="shared" si="6"/>
        <v>1.0006773605359851</v>
      </c>
      <c r="C60">
        <f t="shared" si="7"/>
        <v>3.6787849382238773E-2</v>
      </c>
      <c r="D60">
        <f t="shared" si="8"/>
        <v>3.6812768019614063E-2</v>
      </c>
      <c r="E60">
        <f t="shared" si="13"/>
        <v>3.6812768019614062E-4</v>
      </c>
      <c r="F60">
        <f t="shared" si="14"/>
        <v>3.6787849382238774E-4</v>
      </c>
      <c r="G60">
        <f t="shared" si="15"/>
        <v>2.0264384984270257E-15</v>
      </c>
      <c r="H60">
        <f t="shared" si="16"/>
        <v>2.0236960257215262E-15</v>
      </c>
      <c r="I60">
        <f t="shared" si="17"/>
        <v>5.6924440443974718E-11</v>
      </c>
      <c r="J60">
        <f t="shared" si="18"/>
        <v>5.7001583316327682E-11</v>
      </c>
      <c r="K60">
        <f t="shared" si="19"/>
        <v>2.276977617758989E-8</v>
      </c>
      <c r="L60">
        <f t="shared" si="20"/>
        <v>2.2800633326531074E-8</v>
      </c>
      <c r="M60">
        <f t="shared" si="9"/>
        <v>1.1829259748873061E-9</v>
      </c>
      <c r="N60">
        <f t="shared" si="10"/>
        <v>1.1837272422596863E-9</v>
      </c>
      <c r="O60" s="1">
        <v>2.2796648399999999E-8</v>
      </c>
      <c r="P60" s="1">
        <v>2.2839003200000001E-8</v>
      </c>
      <c r="Q60">
        <f t="shared" si="11"/>
        <v>0.66929470015774795</v>
      </c>
      <c r="R60">
        <f>Q60/Sheet1!$G$10</f>
        <v>2.6771788006309917E-18</v>
      </c>
    </row>
    <row r="61" spans="1:18" x14ac:dyDescent="0.3">
      <c r="A61">
        <f t="shared" si="12"/>
        <v>794328.23472428473</v>
      </c>
      <c r="B61">
        <f t="shared" si="6"/>
        <v>1.0008527463916981</v>
      </c>
      <c r="C61">
        <f t="shared" si="7"/>
        <v>4.1271221594684666E-2</v>
      </c>
      <c r="D61">
        <f t="shared" si="8"/>
        <v>4.1306415479980506E-2</v>
      </c>
      <c r="E61">
        <f t="shared" si="13"/>
        <v>4.1306415479980507E-4</v>
      </c>
      <c r="F61">
        <f t="shared" si="14"/>
        <v>4.127122159468467E-4</v>
      </c>
      <c r="G61">
        <f t="shared" si="15"/>
        <v>2.5513584491435503E-15</v>
      </c>
      <c r="H61">
        <f t="shared" si="16"/>
        <v>2.5470126866027581E-15</v>
      </c>
      <c r="I61">
        <f t="shared" si="17"/>
        <v>4.5212728793874188E-11</v>
      </c>
      <c r="J61">
        <f t="shared" si="18"/>
        <v>4.528987163034018E-11</v>
      </c>
      <c r="K61">
        <f t="shared" si="19"/>
        <v>1.8085091517549676E-8</v>
      </c>
      <c r="L61">
        <f t="shared" si="20"/>
        <v>1.8115948652136074E-8</v>
      </c>
      <c r="M61">
        <f t="shared" si="9"/>
        <v>1.0542376769295683E-9</v>
      </c>
      <c r="N61">
        <f t="shared" si="10"/>
        <v>1.0551366743045621E-9</v>
      </c>
      <c r="O61" s="1">
        <v>1.8133638799999999E-8</v>
      </c>
      <c r="P61" s="1">
        <v>1.8205593800000001E-8</v>
      </c>
      <c r="Q61">
        <f t="shared" si="11"/>
        <v>1.3269720123818309</v>
      </c>
      <c r="R61">
        <f>Q61/Sheet1!$G$10</f>
        <v>5.3078880495273236E-18</v>
      </c>
    </row>
    <row r="62" spans="1:18" x14ac:dyDescent="0.3">
      <c r="A62">
        <f t="shared" si="12"/>
        <v>1000000.0000000041</v>
      </c>
      <c r="B62">
        <f t="shared" si="6"/>
        <v>1.0010735441023246</v>
      </c>
      <c r="C62">
        <f t="shared" si="7"/>
        <v>4.6299413130437048E-2</v>
      </c>
      <c r="D62">
        <f t="shared" si="8"/>
        <v>4.6349117592344322E-2</v>
      </c>
      <c r="E62">
        <f t="shared" si="13"/>
        <v>4.6349117592344325E-4</v>
      </c>
      <c r="F62">
        <f t="shared" si="14"/>
        <v>4.6299413130437047E-4</v>
      </c>
      <c r="G62">
        <f t="shared" si="15"/>
        <v>3.2123242564875954E-15</v>
      </c>
      <c r="H62">
        <f t="shared" si="16"/>
        <v>3.205438204678608E-15</v>
      </c>
      <c r="I62">
        <f t="shared" si="17"/>
        <v>3.5909786312548806E-11</v>
      </c>
      <c r="J62">
        <f t="shared" si="18"/>
        <v>3.5986929165790202E-11</v>
      </c>
      <c r="K62">
        <f t="shared" si="19"/>
        <v>1.4363914525019525E-8</v>
      </c>
      <c r="L62">
        <f t="shared" si="20"/>
        <v>1.4394771666316083E-8</v>
      </c>
      <c r="M62">
        <f t="shared" si="9"/>
        <v>9.395384801262109E-10</v>
      </c>
      <c r="N62">
        <f t="shared" si="10"/>
        <v>9.405471161204576E-10</v>
      </c>
      <c r="O62" s="1">
        <v>1.44125027E-8</v>
      </c>
      <c r="P62" s="1">
        <v>1.44841179E-8</v>
      </c>
      <c r="Q62">
        <f t="shared" si="11"/>
        <v>2.6403754059408469</v>
      </c>
      <c r="R62">
        <f>Q62/Sheet1!$G$10</f>
        <v>1.0561501623763388E-17</v>
      </c>
    </row>
    <row r="63" spans="1:18" x14ac:dyDescent="0.3">
      <c r="A63">
        <f t="shared" si="12"/>
        <v>1258925.4117941724</v>
      </c>
      <c r="B63">
        <f t="shared" si="6"/>
        <v>1.0013515119510981</v>
      </c>
      <c r="C63">
        <f t="shared" si="7"/>
        <v>5.1937982310470532E-2</v>
      </c>
      <c r="D63">
        <f t="shared" si="8"/>
        <v>5.2008177114279054E-2</v>
      </c>
      <c r="E63">
        <f t="shared" si="13"/>
        <v>5.200817711427905E-4</v>
      </c>
      <c r="F63">
        <f t="shared" si="14"/>
        <v>5.1937982310470531E-4</v>
      </c>
      <c r="G63">
        <f t="shared" si="15"/>
        <v>4.0446381144201523E-15</v>
      </c>
      <c r="H63">
        <f t="shared" si="16"/>
        <v>4.0337274882222671E-15</v>
      </c>
      <c r="I63">
        <f t="shared" si="17"/>
        <v>2.8520197445062189E-11</v>
      </c>
      <c r="J63">
        <f t="shared" si="18"/>
        <v>2.859734028981844E-11</v>
      </c>
      <c r="K63">
        <f t="shared" si="19"/>
        <v>1.1408078978024877E-8</v>
      </c>
      <c r="L63">
        <f t="shared" si="20"/>
        <v>1.1438936115927378E-8</v>
      </c>
      <c r="M63">
        <f t="shared" si="9"/>
        <v>8.3730639899598158E-10</v>
      </c>
      <c r="N63">
        <f t="shared" si="10"/>
        <v>8.3843802860095548E-10</v>
      </c>
      <c r="O63" s="1">
        <v>1.1456717E-8</v>
      </c>
      <c r="P63" s="1">
        <v>1.15279103E-8</v>
      </c>
      <c r="Q63">
        <f t="shared" si="11"/>
        <v>5.2500758037462489</v>
      </c>
      <c r="R63">
        <f>Q63/Sheet1!$G$10</f>
        <v>2.1000303214984997E-17</v>
      </c>
    </row>
    <row r="64" spans="1:18" x14ac:dyDescent="0.3">
      <c r="A64">
        <f t="shared" si="12"/>
        <v>1584893.19246112</v>
      </c>
      <c r="B64">
        <f t="shared" si="6"/>
        <v>1.0017014527395809</v>
      </c>
      <c r="C64">
        <f t="shared" si="7"/>
        <v>5.8260109127023917E-2</v>
      </c>
      <c r="D64">
        <f t="shared" si="8"/>
        <v>5.8359235949306372E-2</v>
      </c>
      <c r="E64">
        <f t="shared" si="13"/>
        <v>5.8359235949306375E-4</v>
      </c>
      <c r="F64">
        <f t="shared" si="14"/>
        <v>5.8260109127023917E-4</v>
      </c>
      <c r="G64">
        <f t="shared" si="15"/>
        <v>5.0927875881744608E-15</v>
      </c>
      <c r="H64">
        <f t="shared" si="16"/>
        <v>5.0755014508056292E-15</v>
      </c>
      <c r="I64">
        <f t="shared" si="17"/>
        <v>2.2650439591264406E-11</v>
      </c>
      <c r="J64">
        <f t="shared" si="18"/>
        <v>2.2727582434003003E-11</v>
      </c>
      <c r="K64">
        <f t="shared" si="19"/>
        <v>9.0601758365057646E-9</v>
      </c>
      <c r="L64">
        <f t="shared" si="20"/>
        <v>9.0910329736012032E-9</v>
      </c>
      <c r="M64">
        <f t="shared" si="9"/>
        <v>7.4618488041428486E-10</v>
      </c>
      <c r="N64">
        <f t="shared" si="10"/>
        <v>7.474544787232996E-10</v>
      </c>
      <c r="O64" s="1">
        <v>9.1088742599999993E-9</v>
      </c>
      <c r="P64" s="1">
        <v>9.1795451899999993E-9</v>
      </c>
      <c r="Q64">
        <f t="shared" si="11"/>
        <v>10.430039547522652</v>
      </c>
      <c r="R64">
        <f>Q64/Sheet1!$G$10</f>
        <v>4.1720158190090607E-17</v>
      </c>
    </row>
    <row r="65" spans="1:18" x14ac:dyDescent="0.3">
      <c r="A65">
        <f t="shared" si="12"/>
        <v>1995262.3149688879</v>
      </c>
      <c r="B65">
        <f t="shared" si="6"/>
        <v>1.0021420020908252</v>
      </c>
      <c r="C65">
        <f t="shared" si="7"/>
        <v>6.5347370791000767E-2</v>
      </c>
      <c r="D65">
        <f t="shared" si="8"/>
        <v>6.5487344995865018E-2</v>
      </c>
      <c r="E65">
        <f t="shared" si="13"/>
        <v>6.5487344995865024E-4</v>
      </c>
      <c r="F65">
        <f t="shared" si="14"/>
        <v>6.5347370791000764E-4</v>
      </c>
      <c r="G65">
        <f t="shared" si="15"/>
        <v>6.4128500808472422E-15</v>
      </c>
      <c r="H65">
        <f t="shared" si="16"/>
        <v>6.3854654377314775E-15</v>
      </c>
      <c r="I65">
        <f t="shared" si="17"/>
        <v>1.7987926766229136E-11</v>
      </c>
      <c r="J65">
        <f t="shared" si="18"/>
        <v>1.8065069608781378E-11</v>
      </c>
      <c r="K65">
        <f t="shared" si="19"/>
        <v>7.1951707064916554E-9</v>
      </c>
      <c r="L65">
        <f t="shared" si="20"/>
        <v>7.2260278435125518E-9</v>
      </c>
      <c r="M65">
        <f t="shared" si="9"/>
        <v>6.6496480351511924E-10</v>
      </c>
      <c r="N65">
        <f t="shared" si="10"/>
        <v>6.6638915951457381E-10</v>
      </c>
      <c r="O65" s="1">
        <v>7.2439422800000003E-9</v>
      </c>
      <c r="P65" s="1">
        <v>7.3139695299999999E-9</v>
      </c>
      <c r="Q65">
        <f t="shared" si="11"/>
        <v>20.69824028463211</v>
      </c>
      <c r="R65">
        <f>Q65/Sheet1!$G$10</f>
        <v>8.2792961138528439E-17</v>
      </c>
    </row>
    <row r="66" spans="1:18" x14ac:dyDescent="0.3">
      <c r="A66">
        <f t="shared" si="12"/>
        <v>2511886.4315095907</v>
      </c>
      <c r="B66">
        <f t="shared" si="6"/>
        <v>1.002696620864256</v>
      </c>
      <c r="C66">
        <f t="shared" si="7"/>
        <v>7.3290549250763226E-2</v>
      </c>
      <c r="D66">
        <f t="shared" si="8"/>
        <v>7.3488186075025622E-2</v>
      </c>
      <c r="E66">
        <f t="shared" ref="E66:E97" si="21">D66*$T$13</f>
        <v>7.3488186075025628E-4</v>
      </c>
      <c r="F66">
        <f t="shared" ref="F66:F97" si="22">C66*$T$12</f>
        <v>7.3290549250763228E-4</v>
      </c>
      <c r="G66">
        <f t="shared" ref="G66:G97" si="23">$T$8*$T$1^2*(SQRT((SQRT(5)*E66)^2+1)-1)</f>
        <v>8.0755352124880148E-15</v>
      </c>
      <c r="H66">
        <f t="shared" ref="H66:H97" si="24">$T$8*$T$1^2*(SQRT((SQRT(5)*F66)^2+1)-1)</f>
        <v>8.0321574680850035E-15</v>
      </c>
      <c r="I66">
        <f t="shared" ref="I66:I83" si="25">1/(4*PI()*$T$6)*$T$15*$T$9^2/G66</f>
        <v>1.4284363151398738E-11</v>
      </c>
      <c r="J66">
        <f t="shared" ref="J66:J83" si="26">1/(4*PI()*$T$6)*$T$15*$T$9^2/H66</f>
        <v>1.4361505993306805E-11</v>
      </c>
      <c r="K66">
        <f t="shared" si="19"/>
        <v>5.7137452605594963E-9</v>
      </c>
      <c r="L66">
        <f t="shared" si="20"/>
        <v>5.7446023973227226E-9</v>
      </c>
      <c r="M66">
        <f t="shared" si="9"/>
        <v>5.9256843614896681E-10</v>
      </c>
      <c r="N66">
        <f t="shared" si="10"/>
        <v>5.9416636855738573E-10</v>
      </c>
      <c r="O66" s="1">
        <v>5.7626049099999997E-9</v>
      </c>
      <c r="P66" s="1">
        <v>5.83184316E-9</v>
      </c>
      <c r="Q66">
        <f t="shared" si="11"/>
        <v>41.019749878934896</v>
      </c>
      <c r="R66">
        <f>Q66/Sheet1!$G$10</f>
        <v>1.6407899951573959E-16</v>
      </c>
    </row>
    <row r="67" spans="1:18" x14ac:dyDescent="0.3">
      <c r="A67">
        <f t="shared" si="12"/>
        <v>3162277.660168393</v>
      </c>
      <c r="B67">
        <f t="shared" ref="B67:B122" si="27">1+$T$3*A67/($T$5*$T$1^2)</f>
        <v>1.0033948445319865</v>
      </c>
      <c r="C67">
        <f t="shared" ref="C67:C122" si="28">SQRT(1-B67^-2)</f>
        <v>8.2190449544162478E-2</v>
      </c>
      <c r="D67">
        <f t="shared" ref="D67:D122" si="29">B67*C67</f>
        <v>8.2469473342378988E-2</v>
      </c>
      <c r="E67">
        <f t="shared" si="21"/>
        <v>8.2469473342378986E-4</v>
      </c>
      <c r="F67">
        <f t="shared" si="22"/>
        <v>8.2190449544162483E-4</v>
      </c>
      <c r="G67">
        <f t="shared" si="23"/>
        <v>1.0170039177530703E-14</v>
      </c>
      <c r="H67">
        <f t="shared" si="24"/>
        <v>1.0101337875594013E-14</v>
      </c>
      <c r="I67">
        <f t="shared" si="25"/>
        <v>1.1342520476415198E-11</v>
      </c>
      <c r="J67">
        <f t="shared" si="26"/>
        <v>1.1419663319627685E-11</v>
      </c>
      <c r="K67">
        <f t="shared" si="19"/>
        <v>4.5370081905660801E-9</v>
      </c>
      <c r="L67">
        <f t="shared" si="20"/>
        <v>4.5678653278510745E-9</v>
      </c>
      <c r="M67">
        <f t="shared" ref="M67:M122" si="30">SQRT(5)*$T$16/E67</f>
        <v>5.2803513509919096E-10</v>
      </c>
      <c r="N67">
        <f t="shared" ref="N67:N122" si="31">SQRT(5)*$T$16/F67</f>
        <v>5.2982773229027911E-10</v>
      </c>
      <c r="O67" s="1">
        <v>4.5859726800000004E-9</v>
      </c>
      <c r="P67" s="1">
        <v>4.6542500500000002E-9</v>
      </c>
      <c r="Q67">
        <f t="shared" ref="Q67:Q122" si="32">$T$15*$T$8/((4/3)*PI()*MAX($I67,$O67,$M67,$T$19)^2*MAX($J67,$P67,$N67,$T$19))</f>
        <v>81.156609476852054</v>
      </c>
      <c r="R67">
        <f>Q67/Sheet1!$G$10</f>
        <v>3.2462643790740821E-16</v>
      </c>
    </row>
    <row r="68" spans="1:18" x14ac:dyDescent="0.3">
      <c r="A68">
        <f t="shared" ref="A68:A121" si="33">A67*(10^0.1)</f>
        <v>3981071.7055349899</v>
      </c>
      <c r="B68">
        <f t="shared" si="27"/>
        <v>1.0042738560504081</v>
      </c>
      <c r="C68">
        <f t="shared" si="28"/>
        <v>9.2158695557624348E-2</v>
      </c>
      <c r="D68">
        <f t="shared" si="29"/>
        <v>9.2552568556231021E-2</v>
      </c>
      <c r="E68">
        <f t="shared" si="21"/>
        <v>9.2552568556231022E-4</v>
      </c>
      <c r="F68">
        <f t="shared" si="22"/>
        <v>9.2158695557624352E-4</v>
      </c>
      <c r="G68">
        <f t="shared" si="23"/>
        <v>1.2808935532564839E-14</v>
      </c>
      <c r="H68">
        <f t="shared" si="24"/>
        <v>1.2700146474382906E-14</v>
      </c>
      <c r="I68">
        <f t="shared" si="25"/>
        <v>9.0057348890402703E-12</v>
      </c>
      <c r="J68">
        <f t="shared" si="26"/>
        <v>9.0828777329272309E-12</v>
      </c>
      <c r="K68">
        <f t="shared" si="19"/>
        <v>3.6022939556161084E-9</v>
      </c>
      <c r="L68">
        <f t="shared" si="20"/>
        <v>3.6331510931708932E-9</v>
      </c>
      <c r="M68">
        <f t="shared" si="30"/>
        <v>4.7050860043333142E-10</v>
      </c>
      <c r="N68">
        <f t="shared" si="31"/>
        <v>4.7251948646206243E-10</v>
      </c>
      <c r="O68" s="1">
        <v>3.65138137E-9</v>
      </c>
      <c r="P68" s="1">
        <v>3.7184979099999999E-9</v>
      </c>
      <c r="Q68">
        <f t="shared" si="32"/>
        <v>160.23397292506274</v>
      </c>
      <c r="R68">
        <f>Q68/Sheet1!$G$10</f>
        <v>6.4093589170025101E-16</v>
      </c>
    </row>
    <row r="69" spans="1:18" x14ac:dyDescent="0.3">
      <c r="A69">
        <f t="shared" si="33"/>
        <v>5011872.3362727454</v>
      </c>
      <c r="B69">
        <f t="shared" si="27"/>
        <v>1.0053804659882091</v>
      </c>
      <c r="C69">
        <f t="shared" si="28"/>
        <v>0.10331845244469064</v>
      </c>
      <c r="D69">
        <f t="shared" si="29"/>
        <v>0.10387435386402369</v>
      </c>
      <c r="E69">
        <f t="shared" si="21"/>
        <v>1.038743538640237E-3</v>
      </c>
      <c r="F69">
        <f t="shared" si="22"/>
        <v>1.0331845244469064E-3</v>
      </c>
      <c r="G69">
        <f t="shared" si="23"/>
        <v>1.6134393245797636E-14</v>
      </c>
      <c r="H69">
        <f t="shared" si="24"/>
        <v>1.5962163626122726E-14</v>
      </c>
      <c r="I69">
        <f t="shared" si="25"/>
        <v>7.1495640313051038E-12</v>
      </c>
      <c r="J69">
        <f t="shared" si="26"/>
        <v>7.2267068750194681E-12</v>
      </c>
      <c r="K69">
        <f t="shared" si="19"/>
        <v>2.859825612522042E-9</v>
      </c>
      <c r="L69">
        <f t="shared" si="20"/>
        <v>2.8906827500077877E-9</v>
      </c>
      <c r="M69">
        <f t="shared" si="30"/>
        <v>4.192255150381676E-10</v>
      </c>
      <c r="N69">
        <f t="shared" si="31"/>
        <v>4.2148114366321994E-10</v>
      </c>
      <c r="O69" s="1">
        <v>2.90905418E-9</v>
      </c>
      <c r="P69" s="1">
        <v>2.9747820500000002E-9</v>
      </c>
      <c r="Q69">
        <f t="shared" si="32"/>
        <v>315.55695845517226</v>
      </c>
      <c r="R69">
        <f>Q69/Sheet1!$G$10</f>
        <v>1.262227833820689E-15</v>
      </c>
    </row>
    <row r="70" spans="1:18" x14ac:dyDescent="0.3">
      <c r="A70">
        <f t="shared" si="33"/>
        <v>6309573.4448019611</v>
      </c>
      <c r="B70">
        <f t="shared" si="27"/>
        <v>1.0067736053598506</v>
      </c>
      <c r="C70">
        <f t="shared" si="28"/>
        <v>0.11580500088133139</v>
      </c>
      <c r="D70">
        <f t="shared" si="29"/>
        <v>0.11658941825599868</v>
      </c>
      <c r="E70">
        <f t="shared" si="21"/>
        <v>1.1658941825599869E-3</v>
      </c>
      <c r="F70">
        <f t="shared" si="22"/>
        <v>1.1580500088133139E-3</v>
      </c>
      <c r="G70">
        <f t="shared" si="23"/>
        <v>2.0326101298879412E-14</v>
      </c>
      <c r="H70">
        <f t="shared" si="24"/>
        <v>2.0053512513434288E-14</v>
      </c>
      <c r="I70">
        <f t="shared" si="25"/>
        <v>5.6751600280298861E-12</v>
      </c>
      <c r="J70">
        <f t="shared" si="26"/>
        <v>5.7523028716195577E-12</v>
      </c>
      <c r="K70">
        <f t="shared" si="19"/>
        <v>2.2700640112119546E-9</v>
      </c>
      <c r="L70">
        <f t="shared" si="20"/>
        <v>2.3009211486478235E-9</v>
      </c>
      <c r="M70">
        <f t="shared" si="30"/>
        <v>3.7350541883900057E-10</v>
      </c>
      <c r="N70">
        <f t="shared" si="31"/>
        <v>3.7603539714598174E-10</v>
      </c>
      <c r="O70" s="1">
        <v>2.3194500400000001E-9</v>
      </c>
      <c r="P70" s="1">
        <v>2.3835364600000002E-9</v>
      </c>
      <c r="Q70">
        <f t="shared" si="32"/>
        <v>619.50481902729223</v>
      </c>
      <c r="R70">
        <f>Q70/Sheet1!$G$10</f>
        <v>2.4780192761091689E-15</v>
      </c>
    </row>
    <row r="71" spans="1:18" x14ac:dyDescent="0.3">
      <c r="A71">
        <f t="shared" si="33"/>
        <v>7943282.3472428517</v>
      </c>
      <c r="B71">
        <f t="shared" si="27"/>
        <v>1.008527463916981</v>
      </c>
      <c r="C71">
        <f t="shared" si="28"/>
        <v>0.12976605537751298</v>
      </c>
      <c r="D71">
        <f t="shared" si="29"/>
        <v>0.13087263073239369</v>
      </c>
      <c r="E71">
        <f t="shared" si="21"/>
        <v>1.308726307323937E-3</v>
      </c>
      <c r="F71">
        <f t="shared" si="22"/>
        <v>1.2976605537751299E-3</v>
      </c>
      <c r="G71">
        <f t="shared" si="23"/>
        <v>2.5611398172338625E-14</v>
      </c>
      <c r="H71">
        <f t="shared" si="24"/>
        <v>2.5180122879330825E-14</v>
      </c>
      <c r="I71">
        <f t="shared" si="25"/>
        <v>4.5040054760334702E-12</v>
      </c>
      <c r="J71">
        <f t="shared" si="26"/>
        <v>4.5811483196444344E-12</v>
      </c>
      <c r="K71">
        <f t="shared" si="19"/>
        <v>1.8016021904133884E-9</v>
      </c>
      <c r="L71">
        <f t="shared" si="20"/>
        <v>1.8324593278577739E-9</v>
      </c>
      <c r="M71">
        <f t="shared" si="30"/>
        <v>3.3274168368286246E-10</v>
      </c>
      <c r="N71">
        <f t="shared" si="31"/>
        <v>3.3557912638414363E-10</v>
      </c>
      <c r="O71" s="1">
        <v>1.8489010200000001E-9</v>
      </c>
      <c r="P71" s="1">
        <v>1.9183050100000001E-9</v>
      </c>
      <c r="Q71">
        <f t="shared" si="32"/>
        <v>1211.4110988528159</v>
      </c>
      <c r="R71">
        <f>Q71/Sheet1!$G$10</f>
        <v>4.8456443954112635E-15</v>
      </c>
    </row>
    <row r="72" spans="1:18" x14ac:dyDescent="0.3">
      <c r="A72">
        <f t="shared" si="33"/>
        <v>10000000.000000047</v>
      </c>
      <c r="B72">
        <f t="shared" si="27"/>
        <v>1.0107354410232452</v>
      </c>
      <c r="C72">
        <f t="shared" si="28"/>
        <v>0.14536167453040924</v>
      </c>
      <c r="D72">
        <f t="shared" si="29"/>
        <v>0.14692219621437061</v>
      </c>
      <c r="E72">
        <f t="shared" si="21"/>
        <v>1.4692219621437062E-3</v>
      </c>
      <c r="F72">
        <f t="shared" si="22"/>
        <v>1.4536167453040923E-3</v>
      </c>
      <c r="G72">
        <f t="shared" si="23"/>
        <v>3.2278266602871049E-14</v>
      </c>
      <c r="H72">
        <f t="shared" si="24"/>
        <v>3.1596228101167167E-14</v>
      </c>
      <c r="I72">
        <f t="shared" si="25"/>
        <v>3.5737321039050599E-12</v>
      </c>
      <c r="J72">
        <f t="shared" si="26"/>
        <v>3.650874947722814E-12</v>
      </c>
      <c r="K72">
        <f t="shared" si="19"/>
        <v>1.4294928415620241E-9</v>
      </c>
      <c r="L72">
        <f t="shared" si="20"/>
        <v>1.4603499790891258E-9</v>
      </c>
      <c r="M72">
        <f t="shared" si="30"/>
        <v>2.9639346960458011E-10</v>
      </c>
      <c r="N72">
        <f t="shared" si="31"/>
        <v>2.9957538421719513E-10</v>
      </c>
      <c r="O72" s="1">
        <v>1.47726815E-9</v>
      </c>
      <c r="P72" s="1">
        <v>1.5433828799999999E-9</v>
      </c>
      <c r="Q72">
        <f t="shared" si="32"/>
        <v>2358.5451036493969</v>
      </c>
      <c r="R72">
        <f>Q72/Sheet1!$G$10</f>
        <v>9.4341804145975876E-15</v>
      </c>
    </row>
    <row r="73" spans="1:18" x14ac:dyDescent="0.3">
      <c r="A73">
        <f t="shared" si="33"/>
        <v>12589254.117941732</v>
      </c>
      <c r="B73">
        <f t="shared" si="27"/>
        <v>1.0135151195109811</v>
      </c>
      <c r="C73">
        <f t="shared" si="28"/>
        <v>0.16276355274490592</v>
      </c>
      <c r="D73">
        <f t="shared" si="29"/>
        <v>0.16496332161228519</v>
      </c>
      <c r="E73">
        <f t="shared" si="21"/>
        <v>1.649633216122852E-3</v>
      </c>
      <c r="F73">
        <f t="shared" si="22"/>
        <v>1.6276355274490591E-3</v>
      </c>
      <c r="G73">
        <f t="shared" si="23"/>
        <v>4.0692077327808744E-14</v>
      </c>
      <c r="H73">
        <f t="shared" si="24"/>
        <v>3.9614067439002571E-14</v>
      </c>
      <c r="I73">
        <f t="shared" si="25"/>
        <v>2.8347994300663181E-12</v>
      </c>
      <c r="J73">
        <f t="shared" si="26"/>
        <v>2.9119422739083222E-12</v>
      </c>
      <c r="K73">
        <f t="shared" si="19"/>
        <v>1.1339197720265275E-9</v>
      </c>
      <c r="L73">
        <f t="shared" si="20"/>
        <v>1.1647769095633292E-9</v>
      </c>
      <c r="M73">
        <f t="shared" si="30"/>
        <v>2.6397855639843752E-10</v>
      </c>
      <c r="N73">
        <f t="shared" si="31"/>
        <v>2.6754625813649868E-10</v>
      </c>
      <c r="O73" s="1">
        <v>1.1821742799999999E-9</v>
      </c>
      <c r="P73" s="1">
        <v>1.2447284E-9</v>
      </c>
      <c r="Q73">
        <f t="shared" si="32"/>
        <v>4566.6625617757581</v>
      </c>
      <c r="R73">
        <f>Q73/Sheet1!$G$10</f>
        <v>1.8266650247103034E-14</v>
      </c>
    </row>
    <row r="74" spans="1:18" x14ac:dyDescent="0.3">
      <c r="A74">
        <f t="shared" si="33"/>
        <v>15848931.924611211</v>
      </c>
      <c r="B74">
        <f t="shared" si="27"/>
        <v>1.0170145273958091</v>
      </c>
      <c r="C74">
        <f t="shared" si="28"/>
        <v>0.18215340826595883</v>
      </c>
      <c r="D74">
        <f t="shared" si="29"/>
        <v>0.18525266242114</v>
      </c>
      <c r="E74">
        <f t="shared" si="21"/>
        <v>1.8525266242114E-3</v>
      </c>
      <c r="F74">
        <f t="shared" si="22"/>
        <v>1.8215340826595882E-3</v>
      </c>
      <c r="G74">
        <f t="shared" si="23"/>
        <v>5.1317277325137201E-14</v>
      </c>
      <c r="H74">
        <f t="shared" si="24"/>
        <v>4.9614584096460338E-14</v>
      </c>
      <c r="I74">
        <f t="shared" si="25"/>
        <v>2.2478565432500439E-12</v>
      </c>
      <c r="J74">
        <f t="shared" si="26"/>
        <v>2.3249993871321497E-12</v>
      </c>
      <c r="K74">
        <f t="shared" si="19"/>
        <v>8.991426173000178E-10</v>
      </c>
      <c r="L74">
        <f t="shared" si="20"/>
        <v>9.2999975485285991E-10</v>
      </c>
      <c r="M74">
        <f t="shared" si="30"/>
        <v>2.350669562789123E-10</v>
      </c>
      <c r="N74">
        <f t="shared" si="31"/>
        <v>2.390665094463693E-10</v>
      </c>
      <c r="O74" s="1">
        <v>9.4783954599999999E-10</v>
      </c>
      <c r="P74" s="1">
        <v>1.0066463599999999E-9</v>
      </c>
      <c r="Q74">
        <f t="shared" si="32"/>
        <v>8783.9520622857635</v>
      </c>
      <c r="R74">
        <f>Q74/Sheet1!$G$10</f>
        <v>3.5135808249143055E-14</v>
      </c>
    </row>
    <row r="75" spans="1:18" x14ac:dyDescent="0.3">
      <c r="A75">
        <f t="shared" si="33"/>
        <v>19952623.149688892</v>
      </c>
      <c r="B75">
        <f t="shared" si="27"/>
        <v>1.0214200209082522</v>
      </c>
      <c r="C75">
        <f t="shared" si="28"/>
        <v>0.20372009047302586</v>
      </c>
      <c r="D75">
        <f t="shared" si="29"/>
        <v>0.20808377907038911</v>
      </c>
      <c r="E75">
        <f t="shared" si="21"/>
        <v>2.0808377907038911E-3</v>
      </c>
      <c r="F75">
        <f t="shared" si="22"/>
        <v>2.0372009047302585E-3</v>
      </c>
      <c r="G75">
        <f t="shared" si="23"/>
        <v>6.4745659000682618E-14</v>
      </c>
      <c r="H75">
        <f t="shared" si="24"/>
        <v>6.2058606676814966E-14</v>
      </c>
      <c r="I75">
        <f t="shared" si="25"/>
        <v>1.7816465134113563E-12</v>
      </c>
      <c r="J75">
        <f t="shared" si="26"/>
        <v>1.8587893572574016E-12</v>
      </c>
      <c r="K75">
        <f t="shared" si="19"/>
        <v>7.1265860536454262E-10</v>
      </c>
      <c r="L75">
        <f t="shared" si="20"/>
        <v>7.4351574290296077E-10</v>
      </c>
      <c r="M75">
        <f t="shared" si="30"/>
        <v>2.0927522410659177E-10</v>
      </c>
      <c r="N75">
        <f t="shared" si="31"/>
        <v>2.1375790378253416E-10</v>
      </c>
      <c r="O75" s="1">
        <v>7.6170857399999996E-10</v>
      </c>
      <c r="P75" s="1">
        <v>8.1669415800000003E-10</v>
      </c>
      <c r="Q75">
        <f t="shared" si="32"/>
        <v>16764.839349730912</v>
      </c>
      <c r="R75">
        <f>Q75/Sheet1!$G$10</f>
        <v>6.7059357398923643E-14</v>
      </c>
    </row>
    <row r="76" spans="1:18" x14ac:dyDescent="0.3">
      <c r="A76">
        <f t="shared" si="33"/>
        <v>25118864.315095924</v>
      </c>
      <c r="B76">
        <f t="shared" si="27"/>
        <v>1.0269662086425611</v>
      </c>
      <c r="C76">
        <f t="shared" si="28"/>
        <v>0.22765492272239152</v>
      </c>
      <c r="D76">
        <f t="shared" si="29"/>
        <v>0.23379391286702964</v>
      </c>
      <c r="E76">
        <f t="shared" si="21"/>
        <v>2.3379391286702965E-3</v>
      </c>
      <c r="F76">
        <f t="shared" si="22"/>
        <v>2.2765492272239151E-3</v>
      </c>
      <c r="G76">
        <f t="shared" si="23"/>
        <v>8.1733478927867904E-14</v>
      </c>
      <c r="H76">
        <f t="shared" si="24"/>
        <v>7.7497524659199652E-14</v>
      </c>
      <c r="I76">
        <f t="shared" si="25"/>
        <v>1.4113418287124401E-12</v>
      </c>
      <c r="J76">
        <f t="shared" si="26"/>
        <v>1.4884846725668062E-12</v>
      </c>
      <c r="K76">
        <f t="shared" si="19"/>
        <v>5.6453673148497615E-10</v>
      </c>
      <c r="L76">
        <f t="shared" si="20"/>
        <v>5.9539386902672256E-10</v>
      </c>
      <c r="M76">
        <f t="shared" si="30"/>
        <v>1.8626139134199552E-10</v>
      </c>
      <c r="N76">
        <f t="shared" si="31"/>
        <v>1.912841548829775E-10</v>
      </c>
      <c r="O76" s="1">
        <v>6.1378801900000003E-10</v>
      </c>
      <c r="P76" s="1">
        <v>6.6501009600000002E-10</v>
      </c>
      <c r="Q76">
        <f t="shared" si="32"/>
        <v>31708.192128843053</v>
      </c>
      <c r="R76">
        <f>Q76/Sheet1!$G$10</f>
        <v>1.268327685153722E-13</v>
      </c>
    </row>
    <row r="77" spans="1:18" x14ac:dyDescent="0.3">
      <c r="A77">
        <f t="shared" si="33"/>
        <v>31622776.601683948</v>
      </c>
      <c r="B77">
        <f t="shared" si="27"/>
        <v>1.0339484453198637</v>
      </c>
      <c r="C77">
        <f t="shared" si="28"/>
        <v>0.25414468463649281</v>
      </c>
      <c r="D77">
        <f t="shared" si="29"/>
        <v>0.26277250156620879</v>
      </c>
      <c r="E77">
        <f t="shared" si="21"/>
        <v>2.627725015662088E-3</v>
      </c>
      <c r="F77">
        <f t="shared" si="22"/>
        <v>2.5414468463649284E-3</v>
      </c>
      <c r="G77">
        <f t="shared" si="23"/>
        <v>1.0325061223879556E-13</v>
      </c>
      <c r="H77">
        <f t="shared" si="24"/>
        <v>9.6581758521050216E-14</v>
      </c>
      <c r="I77">
        <f t="shared" si="25"/>
        <v>1.1172222141433803E-12</v>
      </c>
      <c r="J77">
        <f t="shared" si="26"/>
        <v>1.1943650579932765E-12</v>
      </c>
      <c r="K77">
        <f t="shared" si="19"/>
        <v>4.468888856573522E-10</v>
      </c>
      <c r="L77">
        <f t="shared" si="20"/>
        <v>4.7774602319731072E-10</v>
      </c>
      <c r="M77">
        <f t="shared" si="30"/>
        <v>1.6572045871751941E-10</v>
      </c>
      <c r="N77">
        <f t="shared" si="31"/>
        <v>1.7134641064867384E-10</v>
      </c>
      <c r="O77" s="1">
        <v>4.9612463300000002E-10</v>
      </c>
      <c r="P77" s="1">
        <v>5.4377634399999997E-10</v>
      </c>
      <c r="Q77">
        <f t="shared" si="32"/>
        <v>59351.902092599114</v>
      </c>
      <c r="R77">
        <f>Q77/Sheet1!$G$10</f>
        <v>2.3740760837039644E-13</v>
      </c>
    </row>
    <row r="78" spans="1:18" x14ac:dyDescent="0.3">
      <c r="A78">
        <f t="shared" si="33"/>
        <v>39810717.055349924</v>
      </c>
      <c r="B78">
        <f t="shared" si="27"/>
        <v>1.0427385605040811</v>
      </c>
      <c r="C78">
        <f t="shared" si="28"/>
        <v>0.28336154036379368</v>
      </c>
      <c r="D78">
        <f t="shared" si="29"/>
        <v>0.29547200470116131</v>
      </c>
      <c r="E78">
        <f t="shared" si="21"/>
        <v>2.954720047011613E-3</v>
      </c>
      <c r="F78">
        <f t="shared" si="22"/>
        <v>2.8336154036379367E-3</v>
      </c>
      <c r="G78">
        <f t="shared" si="23"/>
        <v>1.3054627706715641E-13</v>
      </c>
      <c r="H78">
        <f t="shared" si="24"/>
        <v>1.200643304957897E-13</v>
      </c>
      <c r="I78">
        <f t="shared" si="25"/>
        <v>8.8362441433504632E-13</v>
      </c>
      <c r="J78">
        <f t="shared" si="26"/>
        <v>9.6076725819190664E-13</v>
      </c>
      <c r="K78">
        <f t="shared" si="19"/>
        <v>3.5344976573401861E-10</v>
      </c>
      <c r="L78">
        <f t="shared" si="20"/>
        <v>3.8430690327676266E-10</v>
      </c>
      <c r="M78">
        <f t="shared" si="30"/>
        <v>1.4738039071398719E-10</v>
      </c>
      <c r="N78">
        <f t="shared" si="31"/>
        <v>1.5367921645963205E-10</v>
      </c>
      <c r="O78" s="1">
        <v>4.02394304E-10</v>
      </c>
      <c r="P78" s="1">
        <v>4.4679017600000001E-10</v>
      </c>
      <c r="Q78">
        <f t="shared" si="32"/>
        <v>109806.80849087986</v>
      </c>
      <c r="R78">
        <f>Q78/Sheet1!$G$10</f>
        <v>4.3922723396351946E-13</v>
      </c>
    </row>
    <row r="79" spans="1:18" x14ac:dyDescent="0.3">
      <c r="A79">
        <f t="shared" si="33"/>
        <v>50118723.362727478</v>
      </c>
      <c r="B79">
        <f t="shared" si="27"/>
        <v>1.0538046598820903</v>
      </c>
      <c r="C79">
        <f t="shared" si="28"/>
        <v>0.31544917649287652</v>
      </c>
      <c r="D79">
        <f t="shared" si="29"/>
        <v>0.33242181214416122</v>
      </c>
      <c r="E79">
        <f t="shared" si="21"/>
        <v>3.3242181214416123E-3</v>
      </c>
      <c r="F79">
        <f t="shared" si="22"/>
        <v>3.154491764928765E-3</v>
      </c>
      <c r="G79">
        <f t="shared" si="23"/>
        <v>1.6523786671871136E-13</v>
      </c>
      <c r="H79">
        <f t="shared" si="24"/>
        <v>1.4879555135975776E-13</v>
      </c>
      <c r="I79">
        <f t="shared" si="25"/>
        <v>6.9810800579661708E-13</v>
      </c>
      <c r="J79">
        <f t="shared" si="26"/>
        <v>7.7525084965869898E-13</v>
      </c>
      <c r="K79">
        <f t="shared" si="19"/>
        <v>2.7924320231864686E-10</v>
      </c>
      <c r="L79">
        <f t="shared" si="20"/>
        <v>3.1010033986347964E-10</v>
      </c>
      <c r="M79">
        <f t="shared" si="30"/>
        <v>1.3099856238981483E-10</v>
      </c>
      <c r="N79">
        <f t="shared" si="31"/>
        <v>1.3804689548424161E-10</v>
      </c>
      <c r="O79" s="1">
        <v>3.2757704900000002E-10</v>
      </c>
      <c r="P79" s="1">
        <v>3.6912311100000001E-10</v>
      </c>
      <c r="Q79">
        <f t="shared" si="32"/>
        <v>200557.24884455255</v>
      </c>
      <c r="R79">
        <f>Q79/Sheet1!$G$10</f>
        <v>8.0222899537821025E-13</v>
      </c>
    </row>
    <row r="80" spans="1:18" x14ac:dyDescent="0.3">
      <c r="A80">
        <f t="shared" si="33"/>
        <v>63095734.448019646</v>
      </c>
      <c r="B80">
        <f t="shared" si="27"/>
        <v>1.0677360535985057</v>
      </c>
      <c r="C80">
        <f t="shared" si="28"/>
        <v>0.35050449171522302</v>
      </c>
      <c r="D80">
        <f t="shared" si="29"/>
        <v>0.37424628275256233</v>
      </c>
      <c r="E80">
        <f t="shared" si="21"/>
        <v>3.7424628275256233E-3</v>
      </c>
      <c r="F80">
        <f t="shared" si="22"/>
        <v>3.5050449171522302E-3</v>
      </c>
      <c r="G80">
        <f t="shared" si="23"/>
        <v>2.0943243416076617E-13</v>
      </c>
      <c r="H80">
        <f t="shared" si="24"/>
        <v>1.837033429234972E-13</v>
      </c>
      <c r="I80">
        <f t="shared" si="25"/>
        <v>5.5079280379531823E-13</v>
      </c>
      <c r="J80">
        <f t="shared" si="26"/>
        <v>6.2793564766606129E-13</v>
      </c>
      <c r="K80">
        <f t="shared" si="19"/>
        <v>2.2031712151812733E-10</v>
      </c>
      <c r="L80">
        <f t="shared" si="20"/>
        <v>2.5117425906642455E-10</v>
      </c>
      <c r="M80">
        <f t="shared" si="30"/>
        <v>1.1635861598308437E-10</v>
      </c>
      <c r="N80">
        <f t="shared" si="31"/>
        <v>1.2424028943196251E-10</v>
      </c>
      <c r="O80" s="1">
        <v>2.6769740900000001E-10</v>
      </c>
      <c r="P80" s="1">
        <v>3.0685202999999998E-10</v>
      </c>
      <c r="Q80">
        <f t="shared" si="32"/>
        <v>361259.43404619483</v>
      </c>
      <c r="R80">
        <f>Q80/Sheet1!$G$10</f>
        <v>1.4450377361847794E-12</v>
      </c>
    </row>
    <row r="81" spans="1:18" x14ac:dyDescent="0.3">
      <c r="A81">
        <f t="shared" si="33"/>
        <v>79432823.47242856</v>
      </c>
      <c r="B81">
        <f t="shared" si="27"/>
        <v>1.0852746391698105</v>
      </c>
      <c r="C81">
        <f t="shared" si="28"/>
        <v>0.38855448065912856</v>
      </c>
      <c r="D81">
        <f t="shared" si="29"/>
        <v>0.42168832379514887</v>
      </c>
      <c r="E81">
        <f t="shared" si="21"/>
        <v>4.2168832379514886E-3</v>
      </c>
      <c r="F81">
        <f t="shared" si="22"/>
        <v>3.8855448065912858E-3</v>
      </c>
      <c r="G81">
        <f t="shared" si="23"/>
        <v>2.6589492714535346E-13</v>
      </c>
      <c r="H81">
        <f t="shared" si="24"/>
        <v>2.2575230854864409E-13</v>
      </c>
      <c r="I81">
        <f t="shared" si="25"/>
        <v>4.3383256256719676E-13</v>
      </c>
      <c r="J81">
        <f t="shared" si="26"/>
        <v>5.1097540644741999E-13</v>
      </c>
      <c r="K81">
        <f t="shared" si="19"/>
        <v>1.7353302502687872E-10</v>
      </c>
      <c r="L81">
        <f t="shared" si="20"/>
        <v>2.0439016257896802E-10</v>
      </c>
      <c r="M81">
        <f t="shared" si="30"/>
        <v>1.0326769094763155E-10</v>
      </c>
      <c r="N81">
        <f t="shared" si="31"/>
        <v>1.1207380603109031E-10</v>
      </c>
      <c r="O81" s="1">
        <v>2.1961486100000001E-10</v>
      </c>
      <c r="P81" s="1">
        <v>2.5684905800000001E-10</v>
      </c>
      <c r="Q81">
        <f t="shared" si="32"/>
        <v>641261.41135604086</v>
      </c>
      <c r="R81">
        <f>Q81/Sheet1!$G$10</f>
        <v>2.5650456454241634E-12</v>
      </c>
    </row>
    <row r="82" spans="1:18" x14ac:dyDescent="0.3">
      <c r="A82">
        <f t="shared" si="33"/>
        <v>100000000.00000052</v>
      </c>
      <c r="B82">
        <f t="shared" si="27"/>
        <v>1.1073544102324528</v>
      </c>
      <c r="C82">
        <f t="shared" si="28"/>
        <v>0.42952860921591374</v>
      </c>
      <c r="D82">
        <f t="shared" si="29"/>
        <v>0.47564039973625388</v>
      </c>
      <c r="E82">
        <f t="shared" si="21"/>
        <v>4.7564039973625391E-3</v>
      </c>
      <c r="F82">
        <f t="shared" si="22"/>
        <v>4.2952860921591377E-3</v>
      </c>
      <c r="G82">
        <f t="shared" si="23"/>
        <v>3.3828422244755576E-13</v>
      </c>
      <c r="H82">
        <f t="shared" si="24"/>
        <v>2.7587397286553039E-13</v>
      </c>
      <c r="I82">
        <f t="shared" si="25"/>
        <v>3.4099691904776937E-13</v>
      </c>
      <c r="J82">
        <f t="shared" si="26"/>
        <v>4.1813976294644467E-13</v>
      </c>
      <c r="K82">
        <f t="shared" si="19"/>
        <v>1.3639876761910776E-10</v>
      </c>
      <c r="L82">
        <f t="shared" si="20"/>
        <v>1.6725590517857788E-10</v>
      </c>
      <c r="M82">
        <f t="shared" si="30"/>
        <v>9.1553996510912903E-11</v>
      </c>
      <c r="N82">
        <f t="shared" si="31"/>
        <v>1.0138272181076602E-10</v>
      </c>
      <c r="O82" s="1">
        <v>1.8063523699999999E-10</v>
      </c>
      <c r="P82" s="1">
        <v>2.16303947E-10</v>
      </c>
      <c r="Q82">
        <f t="shared" si="32"/>
        <v>1125556.0914277432</v>
      </c>
      <c r="R82">
        <f>Q82/Sheet1!$G$10</f>
        <v>4.5022243657109728E-12</v>
      </c>
    </row>
    <row r="83" spans="1:18" x14ac:dyDescent="0.3">
      <c r="A83">
        <f t="shared" si="33"/>
        <v>125892541.17941739</v>
      </c>
      <c r="B83">
        <f t="shared" si="27"/>
        <v>1.1351511951098106</v>
      </c>
      <c r="C83">
        <f t="shared" si="28"/>
        <v>0.47322812893893956</v>
      </c>
      <c r="D83">
        <f t="shared" si="29"/>
        <v>0.53718547612461676</v>
      </c>
      <c r="E83">
        <f t="shared" si="21"/>
        <v>5.3718547612461674E-3</v>
      </c>
      <c r="F83">
        <f t="shared" si="22"/>
        <v>4.7322812893893958E-3</v>
      </c>
      <c r="G83">
        <f t="shared" si="23"/>
        <v>4.3148868598292608E-13</v>
      </c>
      <c r="H83">
        <f t="shared" si="24"/>
        <v>3.3486171645332428E-13</v>
      </c>
      <c r="I83">
        <f t="shared" si="25"/>
        <v>2.6733928690230202E-13</v>
      </c>
      <c r="J83">
        <f t="shared" si="26"/>
        <v>3.4448213082956509E-13</v>
      </c>
      <c r="K83">
        <f t="shared" si="19"/>
        <v>1.0693571476092082E-10</v>
      </c>
      <c r="L83">
        <f t="shared" si="20"/>
        <v>1.3779285233182605E-10</v>
      </c>
      <c r="M83">
        <f t="shared" si="30"/>
        <v>8.1064700058644535E-11</v>
      </c>
      <c r="N83">
        <f t="shared" si="31"/>
        <v>9.2020691152788661E-11</v>
      </c>
      <c r="O83" s="1">
        <v>1.4946563099999999E-10</v>
      </c>
      <c r="P83" s="1">
        <v>1.8417185600000001E-10</v>
      </c>
      <c r="Q83">
        <f t="shared" si="32"/>
        <v>1930770.2073041538</v>
      </c>
      <c r="R83">
        <f>Q83/Sheet1!$G$10</f>
        <v>7.7230808292166153E-12</v>
      </c>
    </row>
    <row r="84" spans="1:18" x14ac:dyDescent="0.3">
      <c r="A84">
        <f t="shared" si="33"/>
        <v>158489319.2461122</v>
      </c>
      <c r="B84">
        <f t="shared" si="27"/>
        <v>1.1701452739580922</v>
      </c>
      <c r="C84">
        <f t="shared" si="28"/>
        <v>0.51929550812233172</v>
      </c>
      <c r="D84">
        <f t="shared" si="29"/>
        <v>0.60765118461701251</v>
      </c>
      <c r="E84">
        <f t="shared" si="21"/>
        <v>6.076511846170125E-3</v>
      </c>
      <c r="F84">
        <f t="shared" si="22"/>
        <v>5.1929550812233171E-3</v>
      </c>
      <c r="G84">
        <f t="shared" si="23"/>
        <v>5.5210948380444598E-13</v>
      </c>
      <c r="H84">
        <f t="shared" si="24"/>
        <v>4.0322833843653096E-13</v>
      </c>
      <c r="K84">
        <f t="shared" si="19"/>
        <v>8.3573190463755536E-11</v>
      </c>
      <c r="L84">
        <f t="shared" si="20"/>
        <v>1.1443032805120541E-10</v>
      </c>
      <c r="M84">
        <f t="shared" si="30"/>
        <v>7.1664106975038106E-11</v>
      </c>
      <c r="N84">
        <f t="shared" si="31"/>
        <v>8.3857416089267977E-11</v>
      </c>
      <c r="O84" s="1">
        <v>1.2391884999999999E-10</v>
      </c>
      <c r="P84" s="1">
        <v>1.5792701799999999E-10</v>
      </c>
      <c r="Q84">
        <f t="shared" si="32"/>
        <v>3275709.268955912</v>
      </c>
      <c r="R84">
        <f>Q84/Sheet1!$G$10</f>
        <v>1.3102837075823648E-11</v>
      </c>
    </row>
    <row r="85" spans="1:18" x14ac:dyDescent="0.3">
      <c r="A85">
        <f t="shared" si="33"/>
        <v>199526231.49688905</v>
      </c>
      <c r="B85">
        <f t="shared" si="27"/>
        <v>1.2142002090825226</v>
      </c>
      <c r="C85">
        <f t="shared" si="28"/>
        <v>0.56718937352692089</v>
      </c>
      <c r="D85">
        <f t="shared" si="29"/>
        <v>0.68868145592577235</v>
      </c>
      <c r="E85">
        <f t="shared" si="21"/>
        <v>6.8868145592577232E-3</v>
      </c>
      <c r="F85">
        <f t="shared" si="22"/>
        <v>5.6718937352692091E-3</v>
      </c>
      <c r="G85">
        <f t="shared" si="23"/>
        <v>7.0916547753259339E-13</v>
      </c>
      <c r="H85">
        <f t="shared" si="24"/>
        <v>4.8103343186167753E-13</v>
      </c>
      <c r="K85">
        <f t="shared" si="19"/>
        <v>6.5064575911641224E-11</v>
      </c>
      <c r="L85">
        <f t="shared" si="20"/>
        <v>9.5921713524690825E-11</v>
      </c>
      <c r="M85">
        <f t="shared" si="30"/>
        <v>6.3232106982412763E-11</v>
      </c>
      <c r="N85">
        <f t="shared" si="31"/>
        <v>7.6776437518773995E-11</v>
      </c>
      <c r="O85" s="1">
        <v>1.03010812E-10</v>
      </c>
      <c r="P85" s="1">
        <v>1.3663146500000001E-10</v>
      </c>
      <c r="Q85">
        <f t="shared" si="32"/>
        <v>5479238.2790895663</v>
      </c>
      <c r="R85">
        <f>Q85/Sheet1!$G$10</f>
        <v>2.1916953116358265E-11</v>
      </c>
    </row>
    <row r="86" spans="1:18" x14ac:dyDescent="0.3">
      <c r="A86">
        <f t="shared" si="33"/>
        <v>251188643.1509594</v>
      </c>
      <c r="B86">
        <f t="shared" si="27"/>
        <v>1.2696620864256114</v>
      </c>
      <c r="C86">
        <f t="shared" si="28"/>
        <v>0.6161726188720279</v>
      </c>
      <c r="D86">
        <f t="shared" si="29"/>
        <v>0.78233101287539197</v>
      </c>
      <c r="E86">
        <f t="shared" si="21"/>
        <v>7.8233101287539207E-3</v>
      </c>
      <c r="F86">
        <f t="shared" si="22"/>
        <v>6.1617261887202792E-3</v>
      </c>
      <c r="G86">
        <f t="shared" si="23"/>
        <v>9.1513343821451454E-13</v>
      </c>
      <c r="H86">
        <f t="shared" si="24"/>
        <v>5.6770240537706209E-13</v>
      </c>
      <c r="K86">
        <f t="shared" si="19"/>
        <v>5.0420571601951202E-11</v>
      </c>
      <c r="L86">
        <f t="shared" si="20"/>
        <v>8.1277709253650209E-11</v>
      </c>
      <c r="M86">
        <f t="shared" si="30"/>
        <v>5.5662857257632769E-11</v>
      </c>
      <c r="N86">
        <f t="shared" si="31"/>
        <v>7.067301948213701E-11</v>
      </c>
      <c r="O86" s="1">
        <v>8.5841778800000004E-11</v>
      </c>
      <c r="P86" s="1">
        <v>1.1941628399999999E-10</v>
      </c>
      <c r="Q86">
        <f t="shared" si="32"/>
        <v>9027667.6828660928</v>
      </c>
      <c r="R86">
        <f>Q86/Sheet1!$G$10</f>
        <v>3.6110670731464368E-11</v>
      </c>
    </row>
    <row r="87" spans="1:18" x14ac:dyDescent="0.3">
      <c r="A87">
        <f t="shared" si="33"/>
        <v>316227766.01683968</v>
      </c>
      <c r="B87">
        <f t="shared" si="27"/>
        <v>1.3394844531986374</v>
      </c>
      <c r="C87">
        <f t="shared" si="28"/>
        <v>0.66532271277482391</v>
      </c>
      <c r="D87">
        <f t="shared" si="29"/>
        <v>0.89118943012181906</v>
      </c>
      <c r="E87">
        <f t="shared" si="21"/>
        <v>8.9118943012181911E-3</v>
      </c>
      <c r="F87">
        <f t="shared" si="22"/>
        <v>6.6532271277482393E-3</v>
      </c>
      <c r="G87">
        <f t="shared" si="23"/>
        <v>1.1874996701065556E-12</v>
      </c>
      <c r="H87">
        <f t="shared" si="24"/>
        <v>6.6187689962828453E-13</v>
      </c>
      <c r="K87">
        <f t="shared" si="19"/>
        <v>3.885605378121443E-11</v>
      </c>
      <c r="L87">
        <f t="shared" si="20"/>
        <v>6.9713191490363522E-11</v>
      </c>
      <c r="M87">
        <f t="shared" si="30"/>
        <v>4.8863662456083758E-11</v>
      </c>
      <c r="N87">
        <f t="shared" si="31"/>
        <v>6.5452116186270137E-11</v>
      </c>
      <c r="O87" s="1">
        <v>7.1550025200000003E-11</v>
      </c>
      <c r="P87" s="1">
        <v>1.05342859E-10</v>
      </c>
      <c r="Q87">
        <f t="shared" si="32"/>
        <v>14730308.76976734</v>
      </c>
      <c r="R87">
        <f>Q87/Sheet1!$G$10</f>
        <v>5.8921235079069365E-11</v>
      </c>
    </row>
    <row r="88" spans="1:18" x14ac:dyDescent="0.3">
      <c r="A88">
        <f t="shared" si="33"/>
        <v>398107170.55349946</v>
      </c>
      <c r="B88">
        <f t="shared" si="27"/>
        <v>1.4273856050408122</v>
      </c>
      <c r="C88">
        <f t="shared" si="28"/>
        <v>0.71357235867584334</v>
      </c>
      <c r="D88">
        <f t="shared" si="29"/>
        <v>1.0185429129289181</v>
      </c>
      <c r="E88">
        <f t="shared" si="21"/>
        <v>1.0185429129289181E-2</v>
      </c>
      <c r="F88">
        <f t="shared" si="22"/>
        <v>7.1357235867584336E-3</v>
      </c>
      <c r="G88">
        <f t="shared" si="23"/>
        <v>1.5510968207942413E-12</v>
      </c>
      <c r="H88">
        <f t="shared" si="24"/>
        <v>7.613510495581676E-13</v>
      </c>
      <c r="K88">
        <f t="shared" si="19"/>
        <v>2.9747692360821081E-11</v>
      </c>
      <c r="L88">
        <f t="shared" si="20"/>
        <v>6.0604830155040697E-11</v>
      </c>
      <c r="M88">
        <f t="shared" si="30"/>
        <v>4.2753995875028242E-11</v>
      </c>
      <c r="N88">
        <f t="shared" si="31"/>
        <v>6.1026438269989574E-11</v>
      </c>
      <c r="O88" s="1">
        <v>5.9790474399999997E-11</v>
      </c>
      <c r="P88" s="1">
        <v>9.3936216000000001E-11</v>
      </c>
      <c r="Q88">
        <f t="shared" si="32"/>
        <v>23655899.866696477</v>
      </c>
      <c r="R88">
        <f>Q88/Sheet1!$G$10</f>
        <v>9.4623599466785912E-11</v>
      </c>
    </row>
    <row r="89" spans="1:18" x14ac:dyDescent="0.3">
      <c r="A89">
        <f t="shared" si="33"/>
        <v>501187233.62727511</v>
      </c>
      <c r="B89">
        <f t="shared" si="27"/>
        <v>1.5380465988209038</v>
      </c>
      <c r="C89">
        <f t="shared" si="28"/>
        <v>0.75978418130829928</v>
      </c>
      <c r="D89">
        <f t="shared" si="29"/>
        <v>1.1685834758991547</v>
      </c>
      <c r="E89">
        <f t="shared" si="21"/>
        <v>1.1685834758991548E-2</v>
      </c>
      <c r="F89">
        <f t="shared" si="22"/>
        <v>7.5978418130829926E-3</v>
      </c>
      <c r="G89">
        <f t="shared" si="23"/>
        <v>2.0416529495677355E-12</v>
      </c>
      <c r="H89">
        <f t="shared" si="24"/>
        <v>8.6314888267109223E-13</v>
      </c>
      <c r="K89">
        <f t="shared" si="19"/>
        <v>2.2600095210404851E-11</v>
      </c>
      <c r="L89">
        <f t="shared" si="20"/>
        <v>5.3457233129985082E-11</v>
      </c>
      <c r="M89">
        <f t="shared" si="30"/>
        <v>3.7264586053123491E-11</v>
      </c>
      <c r="N89">
        <f t="shared" si="31"/>
        <v>5.7314669835475477E-11</v>
      </c>
      <c r="O89" s="1">
        <v>4.9898335199999999E-11</v>
      </c>
      <c r="P89" s="1">
        <v>8.4508434499999999E-11</v>
      </c>
      <c r="Q89">
        <f t="shared" si="32"/>
        <v>37754121.105799988</v>
      </c>
      <c r="R89">
        <f>Q89/Sheet1!$G$10</f>
        <v>1.5101648442319995E-10</v>
      </c>
    </row>
    <row r="90" spans="1:18" x14ac:dyDescent="0.3">
      <c r="A90">
        <f t="shared" si="33"/>
        <v>630957344.48019683</v>
      </c>
      <c r="B90">
        <f t="shared" si="27"/>
        <v>1.6773605359850574</v>
      </c>
      <c r="C90">
        <f t="shared" si="28"/>
        <v>0.80285469805155185</v>
      </c>
      <c r="D90">
        <f t="shared" si="29"/>
        <v>1.3466767866418725</v>
      </c>
      <c r="E90">
        <f t="shared" si="21"/>
        <v>1.3466767866418726E-2</v>
      </c>
      <c r="F90">
        <f t="shared" si="22"/>
        <v>8.0285469805155187E-3</v>
      </c>
      <c r="G90">
        <f t="shared" si="23"/>
        <v>2.7112207723058964E-12</v>
      </c>
      <c r="H90">
        <f t="shared" si="24"/>
        <v>9.6377458874479784E-13</v>
      </c>
      <c r="K90">
        <f t="shared" ref="K90:K122" si="34">1/(4*PI()*$T$6)*$T$15*$T$10^2/G90</f>
        <v>1.7018736178976407E-11</v>
      </c>
      <c r="L90">
        <f t="shared" ref="L90:L122" si="35">1/(4*PI()*$T$6)*$T$15*$T$10^2/H90</f>
        <v>4.7875874281898858E-11</v>
      </c>
      <c r="M90">
        <f t="shared" si="30"/>
        <v>3.2336474445729635E-11</v>
      </c>
      <c r="N90">
        <f t="shared" si="31"/>
        <v>5.4239926108156173E-11</v>
      </c>
      <c r="O90" s="1">
        <v>4.15977216E-11</v>
      </c>
      <c r="P90" s="1">
        <v>7.6839520700000001E-11</v>
      </c>
      <c r="Q90">
        <f t="shared" si="32"/>
        <v>59746545.287597306</v>
      </c>
      <c r="R90">
        <f>Q90/Sheet1!$G$10</f>
        <v>2.3898618115038925E-10</v>
      </c>
    </row>
    <row r="91" spans="1:18" x14ac:dyDescent="0.3">
      <c r="A91">
        <f t="shared" si="33"/>
        <v>794328234.72428608</v>
      </c>
      <c r="B91">
        <f t="shared" si="27"/>
        <v>1.8527463916981064</v>
      </c>
      <c r="C91">
        <f t="shared" si="28"/>
        <v>0.84183223486116165</v>
      </c>
      <c r="D91">
        <f t="shared" si="29"/>
        <v>1.5597016355541702</v>
      </c>
      <c r="E91">
        <f t="shared" si="21"/>
        <v>1.5597016355541702E-2</v>
      </c>
      <c r="F91">
        <f t="shared" si="22"/>
        <v>8.4183223486116159E-3</v>
      </c>
      <c r="G91">
        <f t="shared" si="23"/>
        <v>3.6365336150172941E-12</v>
      </c>
      <c r="H91">
        <f t="shared" si="24"/>
        <v>1.0596176625571865E-12</v>
      </c>
      <c r="K91">
        <f t="shared" si="34"/>
        <v>1.268833343277518E-11</v>
      </c>
      <c r="L91">
        <f t="shared" si="35"/>
        <v>4.3545471802990546E-11</v>
      </c>
      <c r="M91">
        <f t="shared" si="30"/>
        <v>2.7919942189731572E-11</v>
      </c>
      <c r="N91">
        <f t="shared" si="31"/>
        <v>5.1728572148444904E-11</v>
      </c>
      <c r="O91" s="1">
        <v>3.4607163600000001E-11</v>
      </c>
      <c r="P91" s="1">
        <v>7.0491793199999995E-11</v>
      </c>
      <c r="Q91">
        <f t="shared" si="32"/>
        <v>94094873.542254448</v>
      </c>
      <c r="R91">
        <f>Q91/Sheet1!$G$10</f>
        <v>3.7637949416901779E-10</v>
      </c>
    </row>
    <row r="92" spans="1:18" x14ac:dyDescent="0.3">
      <c r="A92">
        <f t="shared" si="33"/>
        <v>1000000000.0000058</v>
      </c>
      <c r="B92">
        <f t="shared" si="27"/>
        <v>2.0735441023245289</v>
      </c>
      <c r="C92">
        <f t="shared" si="28"/>
        <v>0.87602478363287228</v>
      </c>
      <c r="D92">
        <f t="shared" si="29"/>
        <v>1.8164760235920638</v>
      </c>
      <c r="E92">
        <f t="shared" si="21"/>
        <v>1.8164760235920639E-2</v>
      </c>
      <c r="F92">
        <f t="shared" si="22"/>
        <v>8.7602478363287238E-3</v>
      </c>
      <c r="G92">
        <f t="shared" si="23"/>
        <v>4.9319297204153888E-12</v>
      </c>
      <c r="H92">
        <f t="shared" si="24"/>
        <v>1.1474339198363746E-12</v>
      </c>
      <c r="K92">
        <f t="shared" si="34"/>
        <v>9.3556789456741239E-12</v>
      </c>
      <c r="L92">
        <f t="shared" si="35"/>
        <v>4.0212817704931151E-11</v>
      </c>
      <c r="M92">
        <f t="shared" si="30"/>
        <v>2.3973220087864895E-11</v>
      </c>
      <c r="N92">
        <f t="shared" si="31"/>
        <v>4.9709529126920171E-11</v>
      </c>
      <c r="O92" s="1">
        <v>2.86981771E-11</v>
      </c>
      <c r="P92" s="1">
        <v>6.51405647E-11</v>
      </c>
      <c r="Q92">
        <f t="shared" si="32"/>
        <v>148073176.00427952</v>
      </c>
      <c r="R92">
        <f>Q92/Sheet1!$G$10</f>
        <v>5.9229270401711813E-10</v>
      </c>
    </row>
    <row r="93" spans="1:18" x14ac:dyDescent="0.3">
      <c r="A93">
        <f t="shared" si="33"/>
        <v>1258925411.7941747</v>
      </c>
      <c r="B93">
        <f t="shared" si="27"/>
        <v>2.3515119510981073</v>
      </c>
      <c r="C93">
        <f t="shared" si="28"/>
        <v>0.90507202428855438</v>
      </c>
      <c r="D93">
        <f t="shared" si="29"/>
        <v>2.1282876817190921</v>
      </c>
      <c r="E93">
        <f t="shared" si="21"/>
        <v>2.1282876817190922E-2</v>
      </c>
      <c r="F93">
        <f t="shared" si="22"/>
        <v>9.0507202428855432E-3</v>
      </c>
      <c r="G93">
        <f t="shared" si="23"/>
        <v>6.7694210307141473E-12</v>
      </c>
      <c r="H93">
        <f t="shared" si="24"/>
        <v>1.2247808084144393E-12</v>
      </c>
      <c r="K93">
        <f t="shared" si="34"/>
        <v>6.8161739146496799E-12</v>
      </c>
      <c r="L93">
        <f t="shared" si="35"/>
        <v>3.7673313240895768E-11</v>
      </c>
      <c r="M93">
        <f t="shared" si="30"/>
        <v>2.0460946079774309E-11</v>
      </c>
      <c r="N93">
        <f t="shared" si="31"/>
        <v>4.8114159237363263E-11</v>
      </c>
      <c r="O93" s="1">
        <v>2.37473542E-11</v>
      </c>
      <c r="P93" s="1">
        <v>6.0787871600000003E-11</v>
      </c>
      <c r="Q93">
        <f t="shared" si="32"/>
        <v>231733668.08867058</v>
      </c>
      <c r="R93">
        <f>Q93/Sheet1!$G$10</f>
        <v>9.2693467235468236E-10</v>
      </c>
    </row>
    <row r="94" spans="1:18" x14ac:dyDescent="0.3">
      <c r="A94">
        <f t="shared" si="33"/>
        <v>1584893192.461123</v>
      </c>
      <c r="B94">
        <f t="shared" si="27"/>
        <v>2.7014527395809234</v>
      </c>
      <c r="C94">
        <f t="shared" si="28"/>
        <v>0.92896355328703306</v>
      </c>
      <c r="D94">
        <f t="shared" si="29"/>
        <v>2.5095511359980844</v>
      </c>
      <c r="E94">
        <f t="shared" si="21"/>
        <v>2.5095511359980845E-2</v>
      </c>
      <c r="F94">
        <f t="shared" si="22"/>
        <v>9.2896355328703304E-3</v>
      </c>
      <c r="G94">
        <f t="shared" si="23"/>
        <v>9.4099467323700036E-12</v>
      </c>
      <c r="H94">
        <f t="shared" si="24"/>
        <v>1.2902892028379465E-12</v>
      </c>
      <c r="K94">
        <f t="shared" si="34"/>
        <v>4.9034869547251347E-12</v>
      </c>
      <c r="L94">
        <f t="shared" si="35"/>
        <v>3.5760627110068014E-11</v>
      </c>
      <c r="M94">
        <f t="shared" si="30"/>
        <v>1.7352417678702943E-11</v>
      </c>
      <c r="N94">
        <f t="shared" si="31"/>
        <v>4.6876736276484506E-11</v>
      </c>
      <c r="O94" s="1">
        <v>1.9599444200000001E-11</v>
      </c>
      <c r="P94" s="1">
        <v>5.7249316000000002E-11</v>
      </c>
      <c r="Q94">
        <f t="shared" si="32"/>
        <v>361225765.06649625</v>
      </c>
      <c r="R94">
        <f>Q94/Sheet1!$G$10</f>
        <v>1.4449030602659849E-9</v>
      </c>
    </row>
    <row r="95" spans="1:18" x14ac:dyDescent="0.3">
      <c r="A95">
        <f t="shared" si="33"/>
        <v>1995262314.9688916</v>
      </c>
      <c r="B95">
        <f t="shared" si="27"/>
        <v>3.1420020908252275</v>
      </c>
      <c r="C95">
        <f t="shared" si="28"/>
        <v>0.94800064406825202</v>
      </c>
      <c r="D95">
        <f t="shared" si="29"/>
        <v>2.9786200057661101</v>
      </c>
      <c r="E95">
        <f t="shared" si="21"/>
        <v>2.97862000576611E-2</v>
      </c>
      <c r="F95">
        <f t="shared" si="22"/>
        <v>9.4800064406825209E-3</v>
      </c>
      <c r="G95">
        <f t="shared" si="23"/>
        <v>1.3252136915768811E-11</v>
      </c>
      <c r="H95">
        <f t="shared" si="24"/>
        <v>1.3437084185613209E-12</v>
      </c>
      <c r="K95">
        <f t="shared" si="34"/>
        <v>3.48181967482773E-12</v>
      </c>
      <c r="L95">
        <f t="shared" si="35"/>
        <v>3.4338961049479368E-11</v>
      </c>
      <c r="M95">
        <f t="shared" si="30"/>
        <v>1.4619783461335428E-11</v>
      </c>
      <c r="N95">
        <f t="shared" si="31"/>
        <v>4.5935390202927993E-11</v>
      </c>
      <c r="O95" s="1">
        <v>1.61163981E-11</v>
      </c>
      <c r="P95" s="1">
        <v>5.4273594700000001E-11</v>
      </c>
      <c r="Q95">
        <f t="shared" si="32"/>
        <v>563523424.02262676</v>
      </c>
      <c r="R95">
        <f>Q95/Sheet1!$G$10</f>
        <v>2.254093696090507E-9</v>
      </c>
    </row>
    <row r="96" spans="1:18" x14ac:dyDescent="0.3">
      <c r="A96">
        <f t="shared" si="33"/>
        <v>2511886431.5095954</v>
      </c>
      <c r="B96">
        <f t="shared" si="27"/>
        <v>3.6966208642561167</v>
      </c>
      <c r="C96">
        <f t="shared" si="28"/>
        <v>0.96271510587512399</v>
      </c>
      <c r="D96">
        <f t="shared" si="29"/>
        <v>3.5587927467125198</v>
      </c>
      <c r="E96">
        <f t="shared" si="21"/>
        <v>3.5587927467125198E-2</v>
      </c>
      <c r="F96">
        <f t="shared" si="22"/>
        <v>9.6271510587512404E-3</v>
      </c>
      <c r="G96">
        <f t="shared" si="23"/>
        <v>1.8908454404354833E-11</v>
      </c>
      <c r="H96">
        <f t="shared" si="24"/>
        <v>1.3857402137401582E-12</v>
      </c>
      <c r="K96">
        <f t="shared" si="34"/>
        <v>2.4402603227161597E-12</v>
      </c>
      <c r="L96">
        <f t="shared" si="35"/>
        <v>3.3297403502707887E-11</v>
      </c>
      <c r="M96">
        <f t="shared" si="30"/>
        <v>1.223639098908727E-11</v>
      </c>
      <c r="N96">
        <f t="shared" si="31"/>
        <v>4.5233298233455539E-11</v>
      </c>
      <c r="O96" s="1">
        <v>1.3211964800000001E-11</v>
      </c>
      <c r="P96" s="1">
        <v>5.1842665500000003E-11</v>
      </c>
      <c r="Q96">
        <f t="shared" si="32"/>
        <v>877838036.46146715</v>
      </c>
      <c r="R96">
        <f>Q96/Sheet1!$G$10</f>
        <v>3.5113521458458685E-9</v>
      </c>
    </row>
    <row r="97" spans="1:18" x14ac:dyDescent="0.3">
      <c r="A97">
        <f t="shared" si="33"/>
        <v>3162277660.1683989</v>
      </c>
      <c r="B97">
        <f t="shared" si="27"/>
        <v>4.3948445319863758</v>
      </c>
      <c r="C97">
        <f t="shared" si="28"/>
        <v>0.97376889006547673</v>
      </c>
      <c r="D97">
        <f t="shared" si="29"/>
        <v>4.2795628819227032</v>
      </c>
      <c r="E97">
        <f t="shared" si="21"/>
        <v>4.2795628819227036E-2</v>
      </c>
      <c r="F97">
        <f t="shared" si="22"/>
        <v>9.7376889006547673E-3</v>
      </c>
      <c r="G97">
        <f t="shared" si="23"/>
        <v>2.732401591842057E-11</v>
      </c>
      <c r="H97">
        <f t="shared" si="24"/>
        <v>1.4177409285905662E-12</v>
      </c>
      <c r="K97">
        <f t="shared" si="34"/>
        <v>1.6886811654844722E-12</v>
      </c>
      <c r="L97">
        <f t="shared" si="35"/>
        <v>3.2545827038164092E-11</v>
      </c>
      <c r="M97">
        <f t="shared" si="30"/>
        <v>1.0175520420986945E-11</v>
      </c>
      <c r="N97">
        <f t="shared" si="31"/>
        <v>4.471983028229019E-11</v>
      </c>
      <c r="O97" s="1">
        <v>1.0799333999999999E-11</v>
      </c>
      <c r="P97" s="1">
        <v>4.9878850699999999E-11</v>
      </c>
      <c r="Q97">
        <f t="shared" si="32"/>
        <v>1365608304.4455624</v>
      </c>
      <c r="R97">
        <f>Q97/Sheet1!$G$10</f>
        <v>5.4624332177822494E-9</v>
      </c>
    </row>
    <row r="98" spans="1:18" x14ac:dyDescent="0.3">
      <c r="A98">
        <f t="shared" si="33"/>
        <v>3981071705.5349975</v>
      </c>
      <c r="B98">
        <f t="shared" si="27"/>
        <v>5.2738560504081251</v>
      </c>
      <c r="C98">
        <f t="shared" si="28"/>
        <v>0.98185860033402184</v>
      </c>
      <c r="D98">
        <f t="shared" si="29"/>
        <v>5.1781809200168345</v>
      </c>
      <c r="E98">
        <f t="shared" ref="E98:E122" si="36">D98*$T$13</f>
        <v>5.1781809200168345E-2</v>
      </c>
      <c r="F98">
        <f t="shared" ref="F98:F122" si="37">C98*$T$12</f>
        <v>9.8185860033402194E-3</v>
      </c>
      <c r="G98">
        <f t="shared" ref="G98:G122" si="38">$T$8*$T$1^2*(SQRT((SQRT(5)*E98)^2+1)-1)</f>
        <v>3.996157851393904E-11</v>
      </c>
      <c r="H98">
        <f t="shared" ref="H98:H122" si="39">$T$8*$T$1^2*(SQRT((SQRT(5)*F98)^2+1)-1)</f>
        <v>1.4413920570997632E-12</v>
      </c>
      <c r="K98">
        <f t="shared" si="34"/>
        <v>1.1546478583357271E-12</v>
      </c>
      <c r="L98">
        <f t="shared" si="35"/>
        <v>3.2011797775323191E-11</v>
      </c>
      <c r="M98">
        <f t="shared" si="30"/>
        <v>8.4096674431685627E-12</v>
      </c>
      <c r="N98">
        <f t="shared" si="31"/>
        <v>4.4351375527074755E-11</v>
      </c>
      <c r="O98" s="1">
        <v>8.8029904000000005E-12</v>
      </c>
      <c r="P98" s="1">
        <v>4.8314407900000001E-11</v>
      </c>
      <c r="Q98">
        <f t="shared" si="32"/>
        <v>2121775426.9678624</v>
      </c>
      <c r="R98">
        <f>Q98/Sheet1!$G$10</f>
        <v>8.4871017078714502E-9</v>
      </c>
    </row>
    <row r="99" spans="1:18" x14ac:dyDescent="0.3">
      <c r="A99">
        <f t="shared" si="33"/>
        <v>5011872336.2727547</v>
      </c>
      <c r="B99">
        <f t="shared" si="27"/>
        <v>6.3804659882090426</v>
      </c>
      <c r="C99">
        <f t="shared" si="28"/>
        <v>0.9876417466449825</v>
      </c>
      <c r="D99">
        <f t="shared" si="29"/>
        <v>6.3016145730036834</v>
      </c>
      <c r="E99">
        <f t="shared" si="36"/>
        <v>6.3016145730036832E-2</v>
      </c>
      <c r="F99">
        <f t="shared" si="37"/>
        <v>9.8764174664498251E-3</v>
      </c>
      <c r="G99">
        <f t="shared" si="38"/>
        <v>5.908814482460741E-11</v>
      </c>
      <c r="H99">
        <f t="shared" si="39"/>
        <v>1.4584195822997248E-12</v>
      </c>
      <c r="K99">
        <f t="shared" si="34"/>
        <v>7.80893547830917E-13</v>
      </c>
      <c r="L99">
        <f t="shared" si="35"/>
        <v>3.1638049575606979E-11</v>
      </c>
      <c r="M99">
        <f t="shared" si="30"/>
        <v>6.9104162105467376E-12</v>
      </c>
      <c r="N99">
        <f t="shared" si="31"/>
        <v>4.409167559576188E-11</v>
      </c>
      <c r="O99" s="1">
        <v>7.1574978399999996E-12</v>
      </c>
      <c r="P99" s="1">
        <v>4.7088329099999997E-11</v>
      </c>
      <c r="Q99">
        <f t="shared" si="32"/>
        <v>3293068783.9164906</v>
      </c>
      <c r="R99">
        <f>Q99/Sheet1!$G$10</f>
        <v>1.3172275135665962E-8</v>
      </c>
    </row>
    <row r="100" spans="1:18" x14ac:dyDescent="0.3">
      <c r="A100">
        <f t="shared" si="33"/>
        <v>6309573444.8019733</v>
      </c>
      <c r="B100">
        <f t="shared" si="27"/>
        <v>7.7736053598505794</v>
      </c>
      <c r="C100">
        <f t="shared" si="28"/>
        <v>0.99169130159334729</v>
      </c>
      <c r="D100">
        <f t="shared" si="29"/>
        <v>7.7090168173832421</v>
      </c>
      <c r="E100">
        <f t="shared" si="36"/>
        <v>7.7090168173832421E-2</v>
      </c>
      <c r="F100">
        <f t="shared" si="37"/>
        <v>9.9169130159334727E-3</v>
      </c>
      <c r="G100">
        <f t="shared" si="38"/>
        <v>8.8215256001256263E-11</v>
      </c>
      <c r="H100">
        <f t="shared" si="39"/>
        <v>1.4704023298404544E-12</v>
      </c>
      <c r="K100">
        <f t="shared" si="34"/>
        <v>5.2305636392618551E-13</v>
      </c>
      <c r="L100">
        <f t="shared" si="35"/>
        <v>3.1380221664801973E-11</v>
      </c>
      <c r="M100">
        <f t="shared" si="30"/>
        <v>5.648811064947681E-12</v>
      </c>
      <c r="N100">
        <f t="shared" si="31"/>
        <v>4.391162797126055E-11</v>
      </c>
      <c r="O100" s="1">
        <v>5.8064384000000003E-12</v>
      </c>
      <c r="P100" s="1">
        <v>4.6144730199999999E-11</v>
      </c>
      <c r="Q100">
        <f t="shared" si="32"/>
        <v>5106164199.3177862</v>
      </c>
      <c r="R100">
        <f>Q100/Sheet1!$G$10</f>
        <v>2.0424656797271143E-8</v>
      </c>
    </row>
    <row r="101" spans="1:18" x14ac:dyDescent="0.3">
      <c r="A101">
        <f t="shared" si="33"/>
        <v>7943282347.2428665</v>
      </c>
      <c r="B101">
        <f t="shared" si="27"/>
        <v>9.5274639169810698</v>
      </c>
      <c r="C101">
        <f t="shared" si="28"/>
        <v>0.99447647330970312</v>
      </c>
      <c r="D101">
        <f t="shared" si="29"/>
        <v>9.4748387157447844</v>
      </c>
      <c r="E101">
        <f t="shared" si="36"/>
        <v>9.474838715744785E-2</v>
      </c>
      <c r="F101">
        <f t="shared" si="37"/>
        <v>9.944764733097031E-3</v>
      </c>
      <c r="G101">
        <f t="shared" si="38"/>
        <v>1.3276597316741504E-10</v>
      </c>
      <c r="H101">
        <f t="shared" si="39"/>
        <v>1.4786721756000364E-12</v>
      </c>
      <c r="K101">
        <f t="shared" si="34"/>
        <v>3.4754048756642798E-13</v>
      </c>
      <c r="L101">
        <f t="shared" si="35"/>
        <v>3.1204719888714181E-11</v>
      </c>
      <c r="M101">
        <f t="shared" si="30"/>
        <v>4.5960444081795803E-12</v>
      </c>
      <c r="N101">
        <f t="shared" si="31"/>
        <v>4.378864725977357E-11</v>
      </c>
      <c r="O101" s="1">
        <v>4.7015947899999998E-12</v>
      </c>
      <c r="P101" s="1">
        <v>4.5393787699999997E-11</v>
      </c>
      <c r="Q101">
        <f t="shared" si="32"/>
        <v>7916800815.4102564</v>
      </c>
      <c r="R101">
        <f>Q101/Sheet1!$G$10</f>
        <v>3.1667203261641023E-8</v>
      </c>
    </row>
    <row r="102" spans="1:18" x14ac:dyDescent="0.3">
      <c r="A102">
        <f t="shared" si="33"/>
        <v>10000000000.000065</v>
      </c>
      <c r="B102">
        <f t="shared" si="27"/>
        <v>11.735441023245295</v>
      </c>
      <c r="C102">
        <f t="shared" si="28"/>
        <v>0.99636284599122338</v>
      </c>
      <c r="D102">
        <f t="shared" si="29"/>
        <v>11.692757416882838</v>
      </c>
      <c r="E102">
        <f t="shared" si="36"/>
        <v>0.11692757416882837</v>
      </c>
      <c r="F102">
        <f t="shared" si="37"/>
        <v>9.9636284599122337E-3</v>
      </c>
      <c r="G102">
        <f t="shared" si="38"/>
        <v>2.0106276858469812E-10</v>
      </c>
      <c r="H102">
        <f t="shared" si="39"/>
        <v>1.4842864379893616E-12</v>
      </c>
      <c r="K102">
        <f t="shared" si="34"/>
        <v>2.2948829050564622E-13</v>
      </c>
      <c r="L102">
        <f t="shared" si="35"/>
        <v>3.1086689109238784E-11</v>
      </c>
      <c r="M102">
        <f t="shared" si="30"/>
        <v>3.724252367968078E-12</v>
      </c>
      <c r="N102">
        <f t="shared" si="31"/>
        <v>4.3705744019971012E-11</v>
      </c>
      <c r="O102" s="1">
        <v>3.8021297900000003E-12</v>
      </c>
      <c r="P102" s="1">
        <v>4.4878186100000001E-11</v>
      </c>
      <c r="Q102">
        <f t="shared" si="32"/>
        <v>12244677817.79306</v>
      </c>
      <c r="R102">
        <f>Q102/Sheet1!$G$10</f>
        <v>4.897871127117224E-8</v>
      </c>
    </row>
    <row r="103" spans="1:18" x14ac:dyDescent="0.3">
      <c r="A103">
        <f t="shared" si="33"/>
        <v>12589254117.941755</v>
      </c>
      <c r="B103">
        <f t="shared" si="27"/>
        <v>14.515119510981082</v>
      </c>
      <c r="C103">
        <f t="shared" si="28"/>
        <v>0.99762400775252191</v>
      </c>
      <c r="D103">
        <f t="shared" si="29"/>
        <v>14.480631699551774</v>
      </c>
      <c r="E103">
        <f t="shared" si="36"/>
        <v>0.14480631699551774</v>
      </c>
      <c r="F103">
        <f t="shared" si="37"/>
        <v>9.9762400775252197E-3</v>
      </c>
      <c r="G103">
        <f t="shared" si="38"/>
        <v>3.0573938808621394E-10</v>
      </c>
      <c r="H103">
        <f t="shared" si="39"/>
        <v>1.4880458657410477E-12</v>
      </c>
      <c r="K103">
        <f t="shared" si="34"/>
        <v>1.5091791520765225E-13</v>
      </c>
      <c r="L103">
        <f t="shared" si="35"/>
        <v>3.1008151098794391E-11</v>
      </c>
      <c r="M103">
        <f t="shared" si="30"/>
        <v>3.0072430817538253E-12</v>
      </c>
      <c r="N103">
        <f t="shared" si="31"/>
        <v>4.3650492730227832E-11</v>
      </c>
      <c r="O103" s="1">
        <v>3.0728379600000002E-12</v>
      </c>
      <c r="P103" s="1">
        <v>4.45001988E-11</v>
      </c>
      <c r="Q103">
        <f t="shared" si="32"/>
        <v>18905808906.408634</v>
      </c>
      <c r="R103">
        <f>Q103/Sheet1!$G$10</f>
        <v>7.5623235625634543E-8</v>
      </c>
    </row>
    <row r="104" spans="1:18" x14ac:dyDescent="0.3">
      <c r="A104">
        <f t="shared" si="33"/>
        <v>15848931924.61124</v>
      </c>
      <c r="B104">
        <f t="shared" si="27"/>
        <v>18.014527395809239</v>
      </c>
      <c r="C104">
        <f t="shared" si="28"/>
        <v>0.99845808934692348</v>
      </c>
      <c r="D104">
        <f t="shared" si="29"/>
        <v>17.986750604107502</v>
      </c>
      <c r="E104">
        <f t="shared" si="36"/>
        <v>0.17986750604107501</v>
      </c>
      <c r="F104">
        <f t="shared" si="37"/>
        <v>9.9845808934692342E-3</v>
      </c>
      <c r="G104">
        <f t="shared" si="38"/>
        <v>4.6564794135673959E-10</v>
      </c>
      <c r="H104">
        <f t="shared" si="39"/>
        <v>1.4905348111340825E-12</v>
      </c>
      <c r="K104">
        <f t="shared" si="34"/>
        <v>9.9091066337357674E-14</v>
      </c>
      <c r="L104">
        <f t="shared" si="35"/>
        <v>3.0956372640319376E-11</v>
      </c>
      <c r="M104">
        <f t="shared" si="30"/>
        <v>2.4210476064508148E-12</v>
      </c>
      <c r="N104">
        <f t="shared" si="31"/>
        <v>4.3614028432966589E-11</v>
      </c>
      <c r="O104" s="1">
        <v>2.48455154E-12</v>
      </c>
      <c r="P104" s="1">
        <v>4.4228901100000001E-11</v>
      </c>
      <c r="Q104">
        <f t="shared" si="32"/>
        <v>29096072069.975857</v>
      </c>
      <c r="R104">
        <f>Q104/Sheet1!$G$10</f>
        <v>1.1638428827990343E-7</v>
      </c>
    </row>
    <row r="105" spans="1:18" x14ac:dyDescent="0.3">
      <c r="A105">
        <f t="shared" si="33"/>
        <v>19952623149.688931</v>
      </c>
      <c r="B105">
        <f t="shared" si="27"/>
        <v>22.42002090825229</v>
      </c>
      <c r="C105">
        <f t="shared" si="28"/>
        <v>0.99900479135848541</v>
      </c>
      <c r="D105">
        <f t="shared" si="29"/>
        <v>22.397708309701461</v>
      </c>
      <c r="E105">
        <f t="shared" si="36"/>
        <v>0.22397708309701461</v>
      </c>
      <c r="F105">
        <f t="shared" si="37"/>
        <v>9.9900479135848538E-3</v>
      </c>
      <c r="G105">
        <f t="shared" si="38"/>
        <v>7.0821451456672365E-10</v>
      </c>
      <c r="H105">
        <f t="shared" si="39"/>
        <v>1.4921673279782341E-12</v>
      </c>
      <c r="K105">
        <f t="shared" si="34"/>
        <v>6.5151942099158348E-14</v>
      </c>
      <c r="L105">
        <f t="shared" si="35"/>
        <v>3.0922504588914158E-11</v>
      </c>
      <c r="M105">
        <f t="shared" si="30"/>
        <v>1.9442515678731351E-12</v>
      </c>
      <c r="N105">
        <f t="shared" si="31"/>
        <v>4.3590160802617992E-11</v>
      </c>
      <c r="O105" s="1">
        <v>2.00941961E-12</v>
      </c>
      <c r="P105" s="1">
        <v>4.4059319800000002E-11</v>
      </c>
      <c r="Q105">
        <f t="shared" si="32"/>
        <v>44653702318.115341</v>
      </c>
      <c r="R105">
        <f>Q105/Sheet1!$G$10</f>
        <v>1.7861480927246137E-7</v>
      </c>
    </row>
    <row r="106" spans="1:18" x14ac:dyDescent="0.3">
      <c r="A106">
        <f t="shared" si="33"/>
        <v>25118864315.09597</v>
      </c>
      <c r="B106">
        <f t="shared" si="27"/>
        <v>27.966208642561188</v>
      </c>
      <c r="C106">
        <f t="shared" si="28"/>
        <v>0.99936049829635176</v>
      </c>
      <c r="D106">
        <f t="shared" si="29"/>
        <v>27.948324204489687</v>
      </c>
      <c r="E106">
        <f t="shared" si="36"/>
        <v>0.27948324204489688</v>
      </c>
      <c r="F106">
        <f t="shared" si="37"/>
        <v>9.9936049829635176E-3</v>
      </c>
      <c r="G106">
        <f t="shared" si="38"/>
        <v>1.071957268667364E-9</v>
      </c>
      <c r="H106">
        <f t="shared" si="39"/>
        <v>1.4932299905818832E-12</v>
      </c>
      <c r="K106">
        <f t="shared" si="34"/>
        <v>4.3044207446997378E-14</v>
      </c>
      <c r="L106">
        <f t="shared" si="35"/>
        <v>3.0900498475023422E-11</v>
      </c>
      <c r="M106">
        <f t="shared" si="30"/>
        <v>1.5581177311127209E-12</v>
      </c>
      <c r="N106">
        <f t="shared" si="31"/>
        <v>4.3574645557972405E-11</v>
      </c>
      <c r="O106" s="1">
        <v>1.63122689E-12</v>
      </c>
      <c r="P106" s="1">
        <v>4.39285726E-11</v>
      </c>
      <c r="Q106">
        <f t="shared" si="32"/>
        <v>67961146663.532722</v>
      </c>
      <c r="R106">
        <f>Q106/Sheet1!$G$10</f>
        <v>2.7184458665413087E-7</v>
      </c>
    </row>
    <row r="107" spans="1:18" x14ac:dyDescent="0.3">
      <c r="A107">
        <f t="shared" si="33"/>
        <v>31622776601.68401</v>
      </c>
      <c r="B107">
        <f t="shared" si="27"/>
        <v>34.948445319863779</v>
      </c>
      <c r="C107">
        <f t="shared" si="28"/>
        <v>0.9995905478056194</v>
      </c>
      <c r="D107">
        <f t="shared" si="29"/>
        <v>34.934135602237369</v>
      </c>
      <c r="E107">
        <f t="shared" si="36"/>
        <v>0.34934135602237371</v>
      </c>
      <c r="F107">
        <f t="shared" si="37"/>
        <v>9.9959054780561947E-3</v>
      </c>
      <c r="G107">
        <f t="shared" si="38"/>
        <v>1.6085865425323862E-9</v>
      </c>
      <c r="H107">
        <f t="shared" si="39"/>
        <v>1.4939174571602994E-12</v>
      </c>
      <c r="K107">
        <f t="shared" si="34"/>
        <v>2.8684531311690829E-14</v>
      </c>
      <c r="L107">
        <f t="shared" si="35"/>
        <v>3.0886278773756687E-11</v>
      </c>
      <c r="M107">
        <f t="shared" si="30"/>
        <v>1.2465394877299681E-12</v>
      </c>
      <c r="N107">
        <f t="shared" si="31"/>
        <v>4.356461712598179E-11</v>
      </c>
      <c r="O107" s="1">
        <v>1.3305103200000001E-12</v>
      </c>
      <c r="P107" s="1">
        <v>4.3840566399999998E-11</v>
      </c>
      <c r="Q107">
        <f t="shared" si="32"/>
        <v>102358492728.24187</v>
      </c>
      <c r="R107">
        <f>Q107/Sheet1!$G$10</f>
        <v>4.0943397091296746E-7</v>
      </c>
    </row>
    <row r="108" spans="1:18" x14ac:dyDescent="0.3">
      <c r="A108">
        <f t="shared" si="33"/>
        <v>39810717055.349998</v>
      </c>
      <c r="B108">
        <f t="shared" si="27"/>
        <v>43.738560504081271</v>
      </c>
      <c r="C108">
        <f t="shared" si="28"/>
        <v>0.99973860468592646</v>
      </c>
      <c r="D108">
        <f t="shared" si="29"/>
        <v>43.727127449321181</v>
      </c>
      <c r="E108">
        <f t="shared" si="36"/>
        <v>0.43727127449321179</v>
      </c>
      <c r="F108">
        <f t="shared" si="37"/>
        <v>9.9973860468592652E-3</v>
      </c>
      <c r="G108">
        <f t="shared" si="38"/>
        <v>2.3840421258110488E-9</v>
      </c>
      <c r="H108">
        <f t="shared" si="39"/>
        <v>1.4943599853820821E-12</v>
      </c>
      <c r="K108">
        <f t="shared" si="34"/>
        <v>1.9354335457112532E-14</v>
      </c>
      <c r="L108">
        <f t="shared" si="35"/>
        <v>3.087713234976452E-11</v>
      </c>
      <c r="M108">
        <f t="shared" si="30"/>
        <v>9.9587560487187296E-13</v>
      </c>
      <c r="N108">
        <f t="shared" si="31"/>
        <v>4.3558165398226948E-11</v>
      </c>
      <c r="O108" s="1">
        <v>1.0923964800000001E-12</v>
      </c>
      <c r="P108" s="1">
        <v>4.3782513700000003E-11</v>
      </c>
      <c r="Q108">
        <f t="shared" si="32"/>
        <v>152046090255.38574</v>
      </c>
      <c r="R108">
        <f>Q108/Sheet1!$G$10</f>
        <v>6.0818436102154299E-7</v>
      </c>
    </row>
    <row r="109" spans="1:18" x14ac:dyDescent="0.3">
      <c r="A109">
        <f t="shared" si="33"/>
        <v>50118723362.727577</v>
      </c>
      <c r="B109">
        <f t="shared" si="27"/>
        <v>54.804659882090455</v>
      </c>
      <c r="C109">
        <f t="shared" si="28"/>
        <v>0.99983351650535435</v>
      </c>
      <c r="D109">
        <f t="shared" si="29"/>
        <v>54.795535810790419</v>
      </c>
      <c r="E109">
        <f t="shared" si="36"/>
        <v>0.54795535810790419</v>
      </c>
      <c r="F109">
        <f t="shared" si="37"/>
        <v>9.9983351650535443E-3</v>
      </c>
      <c r="G109">
        <f t="shared" si="38"/>
        <v>3.4783853622965243E-9</v>
      </c>
      <c r="H109">
        <f t="shared" si="39"/>
        <v>1.4946437024245067E-12</v>
      </c>
      <c r="K109">
        <f t="shared" si="34"/>
        <v>1.3265221141676727E-14</v>
      </c>
      <c r="L109">
        <f t="shared" si="35"/>
        <v>3.087127117451946E-11</v>
      </c>
      <c r="M109">
        <f t="shared" si="30"/>
        <v>7.9471400094105683E-13</v>
      </c>
      <c r="N109">
        <f t="shared" si="31"/>
        <v>4.3554030525109931E-11</v>
      </c>
      <c r="O109" s="1">
        <v>9.0436772400000004E-13</v>
      </c>
      <c r="P109" s="1">
        <v>4.3744932900000003E-11</v>
      </c>
      <c r="Q109">
        <f t="shared" si="32"/>
        <v>222033584348.85898</v>
      </c>
      <c r="R109">
        <f>Q109/Sheet1!$G$10</f>
        <v>8.8813433739543591E-7</v>
      </c>
    </row>
    <row r="110" spans="1:18" x14ac:dyDescent="0.3">
      <c r="A110">
        <f t="shared" si="33"/>
        <v>63095734448.019768</v>
      </c>
      <c r="B110">
        <f t="shared" si="27"/>
        <v>68.736053598505833</v>
      </c>
      <c r="C110">
        <f t="shared" si="28"/>
        <v>0.99989416634413608</v>
      </c>
      <c r="D110">
        <f t="shared" si="29"/>
        <v>68.728779010663843</v>
      </c>
      <c r="E110">
        <f t="shared" si="36"/>
        <v>0.68728779010663843</v>
      </c>
      <c r="F110">
        <f t="shared" si="37"/>
        <v>9.9989416634413616E-3</v>
      </c>
      <c r="G110">
        <f t="shared" si="38"/>
        <v>4.9855881259885195E-9</v>
      </c>
      <c r="H110">
        <f t="shared" si="39"/>
        <v>1.4948250152579203E-12</v>
      </c>
      <c r="K110">
        <f t="shared" si="34"/>
        <v>9.2549865493925013E-15</v>
      </c>
      <c r="L110">
        <f t="shared" si="35"/>
        <v>3.0867526684301142E-11</v>
      </c>
      <c r="M110">
        <f t="shared" si="30"/>
        <v>6.3360327543641605E-13</v>
      </c>
      <c r="N110">
        <f t="shared" si="31"/>
        <v>4.355138870058634E-11</v>
      </c>
      <c r="O110" s="1">
        <v>7.5471328799999999E-13</v>
      </c>
      <c r="P110" s="1">
        <v>4.3712721399999998E-11</v>
      </c>
      <c r="Q110">
        <f t="shared" si="32"/>
        <v>319054368499.93756</v>
      </c>
      <c r="R110">
        <f>Q110/Sheet1!$G$10</f>
        <v>1.2762174739997501E-6</v>
      </c>
    </row>
    <row r="111" spans="1:18" x14ac:dyDescent="0.3">
      <c r="A111">
        <f t="shared" si="33"/>
        <v>79432823472.428711</v>
      </c>
      <c r="B111">
        <f t="shared" si="27"/>
        <v>86.27463916981074</v>
      </c>
      <c r="C111">
        <f t="shared" si="28"/>
        <v>0.99993282335832445</v>
      </c>
      <c r="D111">
        <f t="shared" si="29"/>
        <v>86.268843529289541</v>
      </c>
      <c r="E111">
        <f t="shared" si="36"/>
        <v>0.86268843529289541</v>
      </c>
      <c r="F111">
        <f t="shared" si="37"/>
        <v>9.9993282335832448E-3</v>
      </c>
      <c r="G111">
        <f t="shared" si="38"/>
        <v>7.0150174182519379E-9</v>
      </c>
      <c r="H111">
        <f t="shared" si="39"/>
        <v>1.494940586228825E-12</v>
      </c>
      <c r="K111">
        <f t="shared" si="34"/>
        <v>6.5775390559661165E-15</v>
      </c>
      <c r="L111">
        <f t="shared" si="35"/>
        <v>3.0865140375399511E-11</v>
      </c>
      <c r="M111">
        <f t="shared" si="30"/>
        <v>5.0477991493090363E-13</v>
      </c>
      <c r="N111">
        <f t="shared" si="31"/>
        <v>4.354970502083147E-11</v>
      </c>
      <c r="O111" s="1">
        <v>6.3609851000000001E-13</v>
      </c>
      <c r="P111" s="1">
        <v>4.3696808200000001E-11</v>
      </c>
      <c r="Q111">
        <f t="shared" si="32"/>
        <v>449301699619.95135</v>
      </c>
      <c r="R111">
        <f>Q111/Sheet1!$G$10</f>
        <v>1.7972067984798054E-6</v>
      </c>
    </row>
    <row r="112" spans="1:18" x14ac:dyDescent="0.3">
      <c r="A112">
        <f t="shared" si="33"/>
        <v>100000000000.00072</v>
      </c>
      <c r="B112">
        <f t="shared" si="27"/>
        <v>108.35441023245303</v>
      </c>
      <c r="C112">
        <f t="shared" si="28"/>
        <v>0.99995741211555556</v>
      </c>
      <c r="D112">
        <f t="shared" si="29"/>
        <v>108.349795647351</v>
      </c>
      <c r="E112">
        <f t="shared" si="36"/>
        <v>1.0834979564735101</v>
      </c>
      <c r="F112">
        <f t="shared" si="37"/>
        <v>9.999574121155555E-3</v>
      </c>
      <c r="G112">
        <f t="shared" si="38"/>
        <v>9.6959347501249253E-9</v>
      </c>
      <c r="H112">
        <f t="shared" si="39"/>
        <v>1.4950141003473622E-12</v>
      </c>
      <c r="K112">
        <f t="shared" si="34"/>
        <v>4.7588553590709982E-15</v>
      </c>
      <c r="L112">
        <f t="shared" si="35"/>
        <v>3.0863622648183627E-11</v>
      </c>
      <c r="M112">
        <f t="shared" si="30"/>
        <v>4.0190919823822358E-13</v>
      </c>
      <c r="N112">
        <f t="shared" si="31"/>
        <v>4.354863414210077E-11</v>
      </c>
      <c r="O112" s="1">
        <v>5.4089745200000003E-13</v>
      </c>
      <c r="P112" s="1">
        <v>4.3686875199999999E-11</v>
      </c>
      <c r="Q112">
        <f t="shared" si="32"/>
        <v>621520818310.59729</v>
      </c>
      <c r="R112">
        <f>Q112/Sheet1!$G$10</f>
        <v>2.4860832732423891E-6</v>
      </c>
    </row>
    <row r="113" spans="1:18" x14ac:dyDescent="0.3">
      <c r="A113">
        <f t="shared" si="33"/>
        <v>125892541179.41763</v>
      </c>
      <c r="B113">
        <f t="shared" si="27"/>
        <v>136.15119510981089</v>
      </c>
      <c r="C113">
        <f t="shared" si="28"/>
        <v>0.99997302677060729</v>
      </c>
      <c r="D113">
        <f t="shared" si="29"/>
        <v>136.14752267239311</v>
      </c>
      <c r="E113">
        <f t="shared" si="36"/>
        <v>1.3614752267239312</v>
      </c>
      <c r="F113">
        <f t="shared" si="37"/>
        <v>9.9997302677060727E-3</v>
      </c>
      <c r="G113">
        <f t="shared" si="38"/>
        <v>1.3185108460578743E-8</v>
      </c>
      <c r="H113">
        <f t="shared" si="39"/>
        <v>1.4950607851249936E-12</v>
      </c>
      <c r="K113">
        <f t="shared" si="34"/>
        <v>3.4995200217571361E-15</v>
      </c>
      <c r="L113">
        <f t="shared" si="35"/>
        <v>3.0862658900505566E-11</v>
      </c>
      <c r="M113">
        <f t="shared" si="30"/>
        <v>3.1984995865615023E-13</v>
      </c>
      <c r="N113">
        <f t="shared" si="31"/>
        <v>4.3547954126858457E-11</v>
      </c>
      <c r="O113" s="1">
        <v>4.6365389900000001E-13</v>
      </c>
      <c r="P113" s="1">
        <v>4.3680757099999999E-11</v>
      </c>
      <c r="Q113">
        <f t="shared" si="32"/>
        <v>845976976486.06042</v>
      </c>
      <c r="R113">
        <f>Q113/Sheet1!$G$10</f>
        <v>3.3839079059442415E-6</v>
      </c>
    </row>
    <row r="114" spans="1:18" x14ac:dyDescent="0.3">
      <c r="A114">
        <f t="shared" si="33"/>
        <v>158489319246.11252</v>
      </c>
      <c r="B114">
        <f t="shared" si="27"/>
        <v>171.14527395809253</v>
      </c>
      <c r="C114">
        <f t="shared" si="28"/>
        <v>0.9999829295924737</v>
      </c>
      <c r="D114">
        <f t="shared" si="29"/>
        <v>171.14235243851988</v>
      </c>
      <c r="E114">
        <f t="shared" si="36"/>
        <v>1.7114235243851987</v>
      </c>
      <c r="F114">
        <f t="shared" si="37"/>
        <v>9.9998292959247378E-3</v>
      </c>
      <c r="G114">
        <f t="shared" si="38"/>
        <v>1.7676918417073227E-8</v>
      </c>
      <c r="H114">
        <f t="shared" si="39"/>
        <v>1.4950903930116267E-12</v>
      </c>
      <c r="K114">
        <f t="shared" si="34"/>
        <v>2.6102711998867952E-15</v>
      </c>
      <c r="L114">
        <f t="shared" si="35"/>
        <v>3.0862047714646706E-11</v>
      </c>
      <c r="M114">
        <f t="shared" si="30"/>
        <v>2.5444770904119534E-13</v>
      </c>
      <c r="N114">
        <f t="shared" si="31"/>
        <v>4.3547522871864391E-11</v>
      </c>
      <c r="O114" s="1">
        <v>4.0061458399999998E-13</v>
      </c>
      <c r="P114" s="1">
        <v>4.3671624399999997E-11</v>
      </c>
      <c r="Q114">
        <f t="shared" si="32"/>
        <v>1133401222215.5032</v>
      </c>
      <c r="R114">
        <f>Q114/Sheet1!$G$10</f>
        <v>4.5336048888620128E-6</v>
      </c>
    </row>
    <row r="115" spans="1:18" x14ac:dyDescent="0.3">
      <c r="A115">
        <f t="shared" si="33"/>
        <v>199526231496.88943</v>
      </c>
      <c r="B115">
        <f t="shared" si="27"/>
        <v>215.20020908252306</v>
      </c>
      <c r="C115">
        <f t="shared" si="28"/>
        <v>0.99998920340101216</v>
      </c>
      <c r="D115">
        <f t="shared" si="29"/>
        <v>215.19788565216351</v>
      </c>
      <c r="E115">
        <f t="shared" si="36"/>
        <v>2.1519788565216351</v>
      </c>
      <c r="F115">
        <f t="shared" si="37"/>
        <v>9.9998920340101227E-3</v>
      </c>
      <c r="G115">
        <f t="shared" si="38"/>
        <v>2.3415526852053256E-8</v>
      </c>
      <c r="H115">
        <f t="shared" si="39"/>
        <v>1.4951091508687886E-12</v>
      </c>
      <c r="K115">
        <f t="shared" si="34"/>
        <v>1.9705536133511626E-15</v>
      </c>
      <c r="L115">
        <f t="shared" si="35"/>
        <v>3.0861660514901177E-11</v>
      </c>
      <c r="M115">
        <f t="shared" si="30"/>
        <v>2.0235691148141358E-13</v>
      </c>
      <c r="N115">
        <f t="shared" si="31"/>
        <v>4.3547249660093808E-11</v>
      </c>
      <c r="O115" s="1">
        <v>3.4807446799999998E-13</v>
      </c>
      <c r="P115" s="1">
        <v>4.3668923200000002E-11</v>
      </c>
      <c r="Q115">
        <f t="shared" si="32"/>
        <v>1501480562085.2871</v>
      </c>
      <c r="R115">
        <f>Q115/Sheet1!$G$10</f>
        <v>6.0059222483411482E-6</v>
      </c>
    </row>
    <row r="116" spans="1:18" x14ac:dyDescent="0.3">
      <c r="A116">
        <f t="shared" si="33"/>
        <v>251188643150.95987</v>
      </c>
      <c r="B116">
        <f t="shared" si="27"/>
        <v>270.66208642561207</v>
      </c>
      <c r="C116">
        <f t="shared" si="28"/>
        <v>0.99999317478029703</v>
      </c>
      <c r="D116">
        <f t="shared" si="29"/>
        <v>270.66023909740693</v>
      </c>
      <c r="E116">
        <f t="shared" si="36"/>
        <v>2.7066023909740693</v>
      </c>
      <c r="F116">
        <f t="shared" si="37"/>
        <v>9.9999317478029707E-3</v>
      </c>
      <c r="G116">
        <f t="shared" si="38"/>
        <v>3.0709293778179324E-8</v>
      </c>
      <c r="H116">
        <f t="shared" si="39"/>
        <v>1.4951210248270215E-12</v>
      </c>
      <c r="K116">
        <f t="shared" si="34"/>
        <v>1.5025272603182063E-15</v>
      </c>
      <c r="L116">
        <f t="shared" si="35"/>
        <v>3.0861415417640241E-11</v>
      </c>
      <c r="M116">
        <f t="shared" si="30"/>
        <v>1.608909370771313E-13</v>
      </c>
      <c r="N116">
        <f t="shared" si="31"/>
        <v>4.3547076716268222E-11</v>
      </c>
      <c r="O116" s="1">
        <v>3.0391847399999999E-13</v>
      </c>
      <c r="P116" s="1">
        <v>4.3667296199999999E-11</v>
      </c>
      <c r="Q116">
        <f t="shared" si="32"/>
        <v>1969545560446.4321</v>
      </c>
      <c r="R116">
        <f>Q116/Sheet1!$G$10</f>
        <v>7.8781822417857286E-6</v>
      </c>
    </row>
    <row r="117" spans="1:18" x14ac:dyDescent="0.3">
      <c r="A117">
        <f t="shared" si="33"/>
        <v>316227766016.84027</v>
      </c>
      <c r="B117">
        <f t="shared" si="27"/>
        <v>340.48445319863794</v>
      </c>
      <c r="C117">
        <f t="shared" si="28"/>
        <v>0.99999568703068853</v>
      </c>
      <c r="D117">
        <f t="shared" si="29"/>
        <v>340.48298469964027</v>
      </c>
      <c r="E117">
        <f t="shared" si="36"/>
        <v>3.4048298469964027</v>
      </c>
      <c r="F117">
        <f t="shared" si="37"/>
        <v>9.9999568703068847E-3</v>
      </c>
      <c r="G117">
        <f t="shared" si="38"/>
        <v>3.9948135609067347E-8</v>
      </c>
      <c r="H117">
        <f t="shared" si="39"/>
        <v>1.4951285361861576E-12</v>
      </c>
      <c r="K117">
        <f t="shared" si="34"/>
        <v>1.1550364076655833E-15</v>
      </c>
      <c r="L117">
        <f t="shared" si="35"/>
        <v>3.0861260373328642E-11</v>
      </c>
      <c r="M117">
        <f t="shared" si="30"/>
        <v>1.2789707989759708E-13</v>
      </c>
      <c r="N117">
        <f t="shared" si="31"/>
        <v>4.3546967314635848E-11</v>
      </c>
      <c r="O117" s="1">
        <v>2.6645118199999999E-13</v>
      </c>
      <c r="P117" s="1">
        <v>4.3666351599999997E-11</v>
      </c>
      <c r="Q117">
        <f t="shared" si="32"/>
        <v>2562443650281.103</v>
      </c>
      <c r="R117">
        <f>Q117/Sheet1!$G$10</f>
        <v>1.0249774601124412E-5</v>
      </c>
    </row>
    <row r="118" spans="1:18" x14ac:dyDescent="0.3">
      <c r="A118">
        <f t="shared" si="33"/>
        <v>398107170553.50024</v>
      </c>
      <c r="B118">
        <f t="shared" si="27"/>
        <v>428.385605040813</v>
      </c>
      <c r="C118">
        <f t="shared" si="28"/>
        <v>0.99999727541188277</v>
      </c>
      <c r="D118">
        <f t="shared" si="29"/>
        <v>428.38443786648389</v>
      </c>
      <c r="E118">
        <f t="shared" si="36"/>
        <v>4.2838443786648392</v>
      </c>
      <c r="F118">
        <f t="shared" si="37"/>
        <v>9.9999727541188275E-3</v>
      </c>
      <c r="G118">
        <f t="shared" si="38"/>
        <v>5.1624854709975268E-8</v>
      </c>
      <c r="H118">
        <f t="shared" si="39"/>
        <v>1.4951332852849533E-12</v>
      </c>
      <c r="K118">
        <f t="shared" si="34"/>
        <v>8.9378558653684627E-16</v>
      </c>
      <c r="L118">
        <f t="shared" si="35"/>
        <v>3.0861162346499919E-11</v>
      </c>
      <c r="M118">
        <f t="shared" si="30"/>
        <v>1.0165350476964476E-13</v>
      </c>
      <c r="N118">
        <f t="shared" si="31"/>
        <v>4.3546898145263443E-11</v>
      </c>
      <c r="O118" s="1">
        <v>2.3439723600000001E-13</v>
      </c>
      <c r="P118" s="1">
        <v>4.3665825199999997E-11</v>
      </c>
      <c r="Q118">
        <f t="shared" si="32"/>
        <v>3311234124685.4341</v>
      </c>
      <c r="R118">
        <f>Q118/Sheet1!$G$10</f>
        <v>1.3244936498741737E-5</v>
      </c>
    </row>
    <row r="119" spans="1:18" x14ac:dyDescent="0.3">
      <c r="A119">
        <f t="shared" si="33"/>
        <v>501187233627.27606</v>
      </c>
      <c r="B119">
        <f t="shared" si="27"/>
        <v>539.04659882090482</v>
      </c>
      <c r="C119">
        <f t="shared" si="28"/>
        <v>0.99999827925008133</v>
      </c>
      <c r="D119">
        <f t="shared" si="29"/>
        <v>539.04567125651374</v>
      </c>
      <c r="E119">
        <f t="shared" si="36"/>
        <v>5.3904567125651379</v>
      </c>
      <c r="F119">
        <f t="shared" si="37"/>
        <v>9.9999827925008142E-3</v>
      </c>
      <c r="G119">
        <f t="shared" si="38"/>
        <v>6.636170388907968E-8</v>
      </c>
      <c r="H119">
        <f t="shared" si="39"/>
        <v>1.4951362866637017E-12</v>
      </c>
      <c r="K119">
        <f t="shared" si="34"/>
        <v>6.9530389279874504E-16</v>
      </c>
      <c r="L119">
        <f t="shared" si="35"/>
        <v>3.0861100394932258E-11</v>
      </c>
      <c r="M119">
        <f t="shared" si="30"/>
        <v>8.0784953520533436E-14</v>
      </c>
      <c r="N119">
        <f t="shared" si="31"/>
        <v>4.354685443114843E-11</v>
      </c>
      <c r="O119" s="1">
        <v>2.0673023500000001E-13</v>
      </c>
      <c r="P119" s="1">
        <v>4.3665551299999997E-11</v>
      </c>
      <c r="Q119">
        <f t="shared" si="32"/>
        <v>4256862173887.9878</v>
      </c>
      <c r="R119">
        <f>Q119/Sheet1!$G$10</f>
        <v>1.702744869555195E-5</v>
      </c>
    </row>
    <row r="120" spans="1:18" x14ac:dyDescent="0.3">
      <c r="A120">
        <f t="shared" si="33"/>
        <v>630957344480.198</v>
      </c>
      <c r="B120">
        <f t="shared" si="27"/>
        <v>678.36053598505862</v>
      </c>
      <c r="C120">
        <f t="shared" si="28"/>
        <v>0.99999891345156411</v>
      </c>
      <c r="D120">
        <f t="shared" si="29"/>
        <v>678.35979891347927</v>
      </c>
      <c r="E120">
        <f t="shared" si="36"/>
        <v>6.7835979891347931</v>
      </c>
      <c r="F120">
        <f t="shared" si="37"/>
        <v>9.9999891345156407E-3</v>
      </c>
      <c r="G120">
        <f t="shared" si="38"/>
        <v>8.4943699360962259E-8</v>
      </c>
      <c r="H120">
        <f t="shared" si="39"/>
        <v>1.4951381828660496E-12</v>
      </c>
      <c r="K120">
        <f t="shared" si="34"/>
        <v>5.4320157226446491E-16</v>
      </c>
      <c r="L120">
        <f t="shared" si="35"/>
        <v>3.0861061255479E-11</v>
      </c>
      <c r="M120">
        <f t="shared" si="30"/>
        <v>6.4194221956623264E-14</v>
      </c>
      <c r="N120">
        <f t="shared" si="31"/>
        <v>4.3546826813638778E-11</v>
      </c>
      <c r="O120" s="1">
        <v>1.8272821199999999E-13</v>
      </c>
      <c r="P120" s="1">
        <v>4.3665425199999999E-11</v>
      </c>
      <c r="Q120">
        <f t="shared" si="32"/>
        <v>5448633930644.3613</v>
      </c>
      <c r="R120">
        <f>Q120/Sheet1!$G$10</f>
        <v>2.1794535722577446E-5</v>
      </c>
    </row>
    <row r="121" spans="1:18" x14ac:dyDescent="0.3">
      <c r="A121">
        <f t="shared" si="33"/>
        <v>794328234724.28748</v>
      </c>
      <c r="B121">
        <f t="shared" si="27"/>
        <v>853.74639169810791</v>
      </c>
      <c r="C121">
        <f t="shared" si="28"/>
        <v>0.99999931401851982</v>
      </c>
      <c r="D121">
        <f t="shared" si="29"/>
        <v>853.74580604389439</v>
      </c>
      <c r="E121">
        <f t="shared" si="36"/>
        <v>8.5374580604389436</v>
      </c>
      <c r="F121">
        <f t="shared" si="37"/>
        <v>9.9999931401851989E-3</v>
      </c>
      <c r="G121">
        <f t="shared" si="38"/>
        <v>1.0836051985196408E-7</v>
      </c>
      <c r="H121">
        <f t="shared" si="39"/>
        <v>1.4951393805233136E-12</v>
      </c>
      <c r="K121">
        <f t="shared" si="34"/>
        <v>4.258151502952427E-16</v>
      </c>
      <c r="L121">
        <f t="shared" si="35"/>
        <v>3.0861036534724084E-11</v>
      </c>
      <c r="M121">
        <f t="shared" si="30"/>
        <v>5.1006727283019069E-14</v>
      </c>
      <c r="N121">
        <f t="shared" si="31"/>
        <v>4.3546809370206958E-11</v>
      </c>
      <c r="O121" s="1">
        <v>1.6177559500000001E-13</v>
      </c>
      <c r="P121" s="1">
        <v>4.3665382300000003E-11</v>
      </c>
      <c r="Q121">
        <f t="shared" si="32"/>
        <v>6951415612662.8818</v>
      </c>
      <c r="R121">
        <f>Q121/Sheet1!$G$10</f>
        <v>2.7805662450651526E-5</v>
      </c>
    </row>
    <row r="122" spans="1:18" x14ac:dyDescent="0.3">
      <c r="A122">
        <f>A121*(10^0.1)</f>
        <v>1000000000000.0076</v>
      </c>
      <c r="B122">
        <f t="shared" si="27"/>
        <v>1074.5441023245307</v>
      </c>
      <c r="C122">
        <f t="shared" si="28"/>
        <v>0.99999956696638692</v>
      </c>
      <c r="D122">
        <f t="shared" si="29"/>
        <v>1074.5436370108157</v>
      </c>
      <c r="E122">
        <f t="shared" si="36"/>
        <v>10.745436370108157</v>
      </c>
      <c r="F122">
        <f t="shared" si="37"/>
        <v>9.9999956696638689E-3</v>
      </c>
      <c r="G122">
        <f t="shared" si="38"/>
        <v>1.3785926041699028E-7</v>
      </c>
      <c r="H122">
        <f t="shared" si="39"/>
        <v>1.4951401368149825E-12</v>
      </c>
      <c r="K122">
        <f t="shared" si="34"/>
        <v>3.3470041045677962E-16</v>
      </c>
      <c r="L122">
        <f t="shared" si="35"/>
        <v>3.0861020924184146E-11</v>
      </c>
      <c r="M122">
        <f t="shared" si="30"/>
        <v>4.0525836269471014E-14</v>
      </c>
      <c r="N122">
        <f t="shared" si="31"/>
        <v>4.354679835512964E-11</v>
      </c>
      <c r="O122" s="1">
        <v>1.4342576700000001E-13</v>
      </c>
      <c r="P122" s="1">
        <v>4.3665386699999999E-11</v>
      </c>
      <c r="Q122">
        <f t="shared" si="32"/>
        <v>8843921126776.8418</v>
      </c>
      <c r="R122">
        <f>Q122/Sheet1!$G$10</f>
        <v>3.5375684507107367E-5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A8ACC-E15D-41CE-A1F8-6CF0A9F722E4}">
  <dimension ref="A1:U122"/>
  <sheetViews>
    <sheetView topLeftCell="A2" workbookViewId="0">
      <selection activeCell="K1" sqref="K1"/>
    </sheetView>
  </sheetViews>
  <sheetFormatPr defaultRowHeight="14.4" x14ac:dyDescent="0.3"/>
  <cols>
    <col min="1" max="14" width="10.6640625" customWidth="1"/>
    <col min="17" max="18" width="10.6640625" customWidth="1"/>
    <col min="20" max="20" width="8.6640625" customWidth="1"/>
    <col min="22" max="23" width="8.88671875" customWidth="1"/>
  </cols>
  <sheetData>
    <row r="1" spans="1:21" x14ac:dyDescent="0.3">
      <c r="A1" t="s">
        <v>78</v>
      </c>
      <c r="B1" t="s">
        <v>64</v>
      </c>
      <c r="C1" t="s">
        <v>66</v>
      </c>
      <c r="D1" t="s">
        <v>67</v>
      </c>
      <c r="E1" t="s">
        <v>68</v>
      </c>
      <c r="F1" t="s">
        <v>69</v>
      </c>
      <c r="G1" t="s">
        <v>71</v>
      </c>
      <c r="H1" t="s">
        <v>72</v>
      </c>
      <c r="I1" t="s">
        <v>73</v>
      </c>
      <c r="J1" t="s">
        <v>74</v>
      </c>
      <c r="K1" t="s">
        <v>80</v>
      </c>
      <c r="L1" t="s">
        <v>81</v>
      </c>
      <c r="M1" t="s">
        <v>76</v>
      </c>
      <c r="N1" t="s">
        <v>77</v>
      </c>
      <c r="O1" t="s">
        <v>91</v>
      </c>
      <c r="P1" t="s">
        <v>90</v>
      </c>
      <c r="Q1" t="s">
        <v>79</v>
      </c>
      <c r="R1" t="s">
        <v>82</v>
      </c>
      <c r="S1" t="s">
        <v>7</v>
      </c>
      <c r="T1">
        <v>299792458</v>
      </c>
      <c r="U1" t="s">
        <v>6</v>
      </c>
    </row>
    <row r="2" spans="1:21" x14ac:dyDescent="0.3">
      <c r="A2">
        <v>1</v>
      </c>
      <c r="B2">
        <f>1+$T$3*A2/($T$5*$T$1^2)</f>
        <v>1.0000000010735441</v>
      </c>
      <c r="C2">
        <f>SQRT(1-B2^-2)</f>
        <v>4.6336684008923325E-5</v>
      </c>
      <c r="D2">
        <f>B2*C2</f>
        <v>4.6336684058667802E-5</v>
      </c>
      <c r="E2">
        <f t="shared" ref="E2:E33" si="0">D2*$T$13</f>
        <v>9.2673368117335604E-7</v>
      </c>
      <c r="F2">
        <f t="shared" ref="F2:F33" si="1">C2*$T$12</f>
        <v>9.267336801784665E-7</v>
      </c>
      <c r="G2">
        <f t="shared" ref="G2:G33" si="2">$T$8*$T$1^2*(SQRT((SQRT(5)*E2)^2+1)-1)</f>
        <v>1.2842904224006933E-20</v>
      </c>
      <c r="H2">
        <f t="shared" ref="H2:H33" si="3">$T$8*$T$1^2*(SQRT((SQRT(5)*F2)^2+1)-1)</f>
        <v>1.2842904224006933E-20</v>
      </c>
      <c r="I2">
        <f t="shared" ref="I2:I33" si="4">1/(4*PI()*$T$6)*$T$15*$T$9^2/G2</f>
        <v>8.9819152743861899E-6</v>
      </c>
      <c r="J2">
        <f t="shared" ref="J2:J33" si="5">1/(4*PI()*$T$6)*$T$15*$T$9^2/H2</f>
        <v>8.9819152743861899E-6</v>
      </c>
      <c r="M2">
        <f>SQRT(5)*$T$16/E2</f>
        <v>2.3494764667863781E-8</v>
      </c>
      <c r="N2">
        <f>SQRT(5)*$T$16/F2</f>
        <v>2.349476469308645E-8</v>
      </c>
      <c r="Q2">
        <f>$T$15*$T$8/((4/3)*PI()*MAX($I2,$O2,$M2,$T$19)^2*MAX($J2,$P2,$N2,$T$19))</f>
        <v>1.096300648936823E-8</v>
      </c>
      <c r="R2">
        <f>Q2/Sheet1!$G$10</f>
        <v>4.3852025957472921E-26</v>
      </c>
      <c r="S2" t="s">
        <v>8</v>
      </c>
      <c r="T2">
        <f>6.62607015E-34/(2*PI())</f>
        <v>1.0545718176461565E-34</v>
      </c>
      <c r="U2" t="s">
        <v>9</v>
      </c>
    </row>
    <row r="3" spans="1:21" x14ac:dyDescent="0.3">
      <c r="A3">
        <f>A2*(10^0.1)</f>
        <v>1.2589254117941673</v>
      </c>
      <c r="B3">
        <f t="shared" ref="B3:B66" si="6">1+$T$3*A3/($T$5*$T$1^2)</f>
        <v>1.000000001351512</v>
      </c>
      <c r="C3">
        <f t="shared" ref="C3:C66" si="7">SQRT(1-B3^-2)</f>
        <v>5.1990614795642403E-5</v>
      </c>
      <c r="D3">
        <f t="shared" ref="D3:D66" si="8">B3*C3</f>
        <v>5.1990614865908346E-5</v>
      </c>
      <c r="E3">
        <f t="shared" si="0"/>
        <v>1.039812297318167E-6</v>
      </c>
      <c r="F3">
        <f t="shared" si="1"/>
        <v>1.039812295912848E-6</v>
      </c>
      <c r="G3">
        <f t="shared" si="2"/>
        <v>1.6168512515311312E-20</v>
      </c>
      <c r="H3">
        <f t="shared" si="3"/>
        <v>1.6168512515311312E-20</v>
      </c>
      <c r="I3">
        <f t="shared" si="4"/>
        <v>7.13447681150932E-6</v>
      </c>
      <c r="J3">
        <f t="shared" si="5"/>
        <v>7.13447681150932E-6</v>
      </c>
      <c r="M3">
        <f t="shared" ref="M3:N66" si="9">SQRT(5)*$T$16/E3</f>
        <v>2.0939730954430876E-8</v>
      </c>
      <c r="N3">
        <f t="shared" si="9"/>
        <v>2.0939730982731177E-8</v>
      </c>
      <c r="Q3">
        <f t="shared" ref="Q3:Q66" si="10">$T$15*$T$8/((4/3)*PI()*MAX($I3,$O3,$M3,$T$19)^2*MAX($J3,$P3,$N3,$T$19))</f>
        <v>2.1875104742164146E-8</v>
      </c>
      <c r="R3">
        <f>Q3/Sheet1!$G$10</f>
        <v>8.750041896865658E-26</v>
      </c>
      <c r="S3" t="s">
        <v>10</v>
      </c>
      <c r="T3">
        <v>1.6021766339999999E-19</v>
      </c>
      <c r="U3" t="s">
        <v>11</v>
      </c>
    </row>
    <row r="4" spans="1:21" x14ac:dyDescent="0.3">
      <c r="A4">
        <f t="shared" ref="A4:A67" si="11">A3*(10^0.1)</f>
        <v>1.5848931924611136</v>
      </c>
      <c r="B4">
        <f t="shared" si="6"/>
        <v>1.0000000017014528</v>
      </c>
      <c r="C4">
        <f t="shared" si="7"/>
        <v>5.8334428195775611E-5</v>
      </c>
      <c r="D4">
        <f t="shared" si="8"/>
        <v>5.8334428295028885E-5</v>
      </c>
      <c r="E4">
        <f t="shared" si="0"/>
        <v>1.1666885659005778E-6</v>
      </c>
      <c r="F4">
        <f t="shared" si="1"/>
        <v>1.1666885639155123E-6</v>
      </c>
      <c r="G4">
        <f t="shared" si="2"/>
        <v>2.0354741482640149E-20</v>
      </c>
      <c r="H4">
        <f t="shared" si="3"/>
        <v>2.0354741482640149E-20</v>
      </c>
      <c r="I4">
        <f t="shared" si="4"/>
        <v>5.6671747816334634E-6</v>
      </c>
      <c r="J4">
        <f t="shared" si="5"/>
        <v>5.6671747816334634E-6</v>
      </c>
      <c r="M4">
        <f t="shared" si="9"/>
        <v>1.8662555188533987E-8</v>
      </c>
      <c r="N4">
        <f t="shared" si="9"/>
        <v>1.8662555220287442E-8</v>
      </c>
      <c r="Q4">
        <f t="shared" si="10"/>
        <v>4.364522257643107E-8</v>
      </c>
      <c r="R4">
        <f>Q4/Sheet1!$G$10</f>
        <v>1.7458089030572428E-25</v>
      </c>
      <c r="S4" t="s">
        <v>12</v>
      </c>
      <c r="T4">
        <v>1.3806490000000001E-23</v>
      </c>
      <c r="U4" t="s">
        <v>13</v>
      </c>
    </row>
    <row r="5" spans="1:21" x14ac:dyDescent="0.3">
      <c r="A5">
        <f t="shared" si="11"/>
        <v>1.99526231496888</v>
      </c>
      <c r="B5">
        <f t="shared" si="6"/>
        <v>1.0000000021420021</v>
      </c>
      <c r="C5">
        <f t="shared" si="7"/>
        <v>6.5452305249279002E-5</v>
      </c>
      <c r="D5">
        <f t="shared" si="8"/>
        <v>6.5452305389477984E-5</v>
      </c>
      <c r="E5">
        <f t="shared" si="0"/>
        <v>1.3090461077895598E-6</v>
      </c>
      <c r="F5">
        <f t="shared" si="1"/>
        <v>1.30904610498558E-6</v>
      </c>
      <c r="G5">
        <f t="shared" si="2"/>
        <v>2.5624715004962746E-20</v>
      </c>
      <c r="H5">
        <f t="shared" si="3"/>
        <v>2.5624715004962746E-20</v>
      </c>
      <c r="I5">
        <f t="shared" si="4"/>
        <v>4.5016648027010702E-6</v>
      </c>
      <c r="J5">
        <f t="shared" si="5"/>
        <v>4.5016648027010702E-6</v>
      </c>
      <c r="M5">
        <f t="shared" si="9"/>
        <v>1.6633019738103342E-8</v>
      </c>
      <c r="N5">
        <f t="shared" si="9"/>
        <v>1.6633019773731308E-8</v>
      </c>
      <c r="Q5">
        <f t="shared" si="10"/>
        <v>8.7079729539429484E-8</v>
      </c>
      <c r="R5">
        <f>Q5/Sheet1!$G$10</f>
        <v>3.4831891815771793E-25</v>
      </c>
      <c r="S5" t="s">
        <v>14</v>
      </c>
      <c r="T5">
        <v>1.6605390666E-27</v>
      </c>
      <c r="U5" t="s">
        <v>15</v>
      </c>
    </row>
    <row r="6" spans="1:21" x14ac:dyDescent="0.3">
      <c r="A6">
        <f t="shared" si="11"/>
        <v>2.5118864315095806</v>
      </c>
      <c r="B6">
        <f t="shared" si="6"/>
        <v>1.0000000026966209</v>
      </c>
      <c r="C6">
        <f t="shared" si="7"/>
        <v>7.3438694522120259E-5</v>
      </c>
      <c r="D6">
        <f t="shared" si="8"/>
        <v>7.3438694720156576E-5</v>
      </c>
      <c r="E6">
        <f t="shared" si="0"/>
        <v>1.4687738944031315E-6</v>
      </c>
      <c r="F6">
        <f t="shared" si="1"/>
        <v>1.4687738904424053E-6</v>
      </c>
      <c r="G6">
        <f t="shared" si="2"/>
        <v>3.2258666049317931E-20</v>
      </c>
      <c r="H6">
        <f t="shared" si="3"/>
        <v>3.2258666049317931E-20</v>
      </c>
      <c r="I6">
        <f t="shared" si="4"/>
        <v>3.5759035243655337E-6</v>
      </c>
      <c r="J6">
        <f t="shared" si="5"/>
        <v>3.5759035243655337E-6</v>
      </c>
      <c r="M6">
        <f t="shared" si="9"/>
        <v>1.4824194405905613E-8</v>
      </c>
      <c r="N6">
        <f t="shared" si="9"/>
        <v>1.4824194445880845E-8</v>
      </c>
      <c r="Q6">
        <f t="shared" si="10"/>
        <v>1.7373173369644629E-7</v>
      </c>
      <c r="R6">
        <f>Q6/Sheet1!$G$10</f>
        <v>6.9492693478578517E-25</v>
      </c>
      <c r="S6" t="s">
        <v>32</v>
      </c>
      <c r="T6">
        <v>8.8541878128000006E-12</v>
      </c>
    </row>
    <row r="7" spans="1:21" x14ac:dyDescent="0.3">
      <c r="A7">
        <f t="shared" si="11"/>
        <v>3.16227766016838</v>
      </c>
      <c r="B7">
        <f t="shared" si="6"/>
        <v>1.0000000033948446</v>
      </c>
      <c r="C7">
        <f t="shared" si="7"/>
        <v>8.2399570722613681E-5</v>
      </c>
      <c r="D7">
        <f t="shared" si="8"/>
        <v>8.2399571002347423E-5</v>
      </c>
      <c r="E7">
        <f t="shared" si="0"/>
        <v>1.6479914200469484E-6</v>
      </c>
      <c r="F7">
        <f t="shared" si="1"/>
        <v>1.6479914144522736E-6</v>
      </c>
      <c r="G7">
        <f t="shared" si="2"/>
        <v>4.0611202209067629E-20</v>
      </c>
      <c r="H7">
        <f t="shared" si="3"/>
        <v>4.0611202209067629E-20</v>
      </c>
      <c r="I7">
        <f t="shared" si="4"/>
        <v>2.8404447872102313E-6</v>
      </c>
      <c r="J7">
        <f t="shared" si="5"/>
        <v>2.8404447872102313E-6</v>
      </c>
      <c r="M7">
        <f t="shared" si="9"/>
        <v>1.3212077128612003E-8</v>
      </c>
      <c r="N7">
        <f t="shared" si="9"/>
        <v>1.3212077173464952E-8</v>
      </c>
      <c r="Q7">
        <f t="shared" si="10"/>
        <v>3.4663904369568707E-7</v>
      </c>
      <c r="R7">
        <f>Q7/Sheet1!$G$10</f>
        <v>1.3865561747827482E-24</v>
      </c>
    </row>
    <row r="8" spans="1:21" x14ac:dyDescent="0.3">
      <c r="A8">
        <f t="shared" si="11"/>
        <v>3.9810717055349736</v>
      </c>
      <c r="B8">
        <f t="shared" si="6"/>
        <v>1.0000000042738562</v>
      </c>
      <c r="C8">
        <f t="shared" si="7"/>
        <v>9.2453838236762842E-5</v>
      </c>
      <c r="D8">
        <f t="shared" si="8"/>
        <v>9.2453838631897248E-5</v>
      </c>
      <c r="E8">
        <f t="shared" si="0"/>
        <v>1.849076772637945E-6</v>
      </c>
      <c r="F8">
        <f t="shared" si="1"/>
        <v>1.8490767647352568E-6</v>
      </c>
      <c r="G8">
        <f t="shared" si="2"/>
        <v>5.1127243123823253E-20</v>
      </c>
      <c r="H8">
        <f t="shared" si="3"/>
        <v>5.1127243123823253E-20</v>
      </c>
      <c r="I8">
        <f t="shared" si="4"/>
        <v>2.2562115727170216E-6</v>
      </c>
      <c r="J8">
        <f t="shared" si="5"/>
        <v>2.2562115727170216E-6</v>
      </c>
      <c r="M8">
        <f t="shared" si="9"/>
        <v>1.1775276219542021E-8</v>
      </c>
      <c r="N8">
        <f t="shared" si="9"/>
        <v>1.177527626986786E-8</v>
      </c>
      <c r="Q8">
        <f t="shared" si="10"/>
        <v>6.9166701638058109E-7</v>
      </c>
      <c r="R8">
        <f>Q8/Sheet1!$G$10</f>
        <v>2.7666680655223244E-24</v>
      </c>
      <c r="S8" t="s">
        <v>39</v>
      </c>
      <c r="T8">
        <f>40.078*$T$5</f>
        <v>6.6551084711194809E-26</v>
      </c>
      <c r="U8" t="s">
        <v>15</v>
      </c>
    </row>
    <row r="9" spans="1:21" x14ac:dyDescent="0.3">
      <c r="A9">
        <f t="shared" si="11"/>
        <v>5.0118723362727247</v>
      </c>
      <c r="B9">
        <f t="shared" si="6"/>
        <v>1.0000000053804661</v>
      </c>
      <c r="C9">
        <f t="shared" si="7"/>
        <v>1.0373491232144145E-4</v>
      </c>
      <c r="D9">
        <f t="shared" si="8"/>
        <v>1.0373491287958363E-4</v>
      </c>
      <c r="E9">
        <f t="shared" si="0"/>
        <v>2.0746982575916726E-6</v>
      </c>
      <c r="F9">
        <f t="shared" si="1"/>
        <v>2.0746982464288291E-6</v>
      </c>
      <c r="G9">
        <f t="shared" si="2"/>
        <v>6.4364598491008066E-20</v>
      </c>
      <c r="H9">
        <f t="shared" si="3"/>
        <v>6.4364598491008066E-20</v>
      </c>
      <c r="I9">
        <f t="shared" si="4"/>
        <v>1.7921944721398685E-6</v>
      </c>
      <c r="J9">
        <f t="shared" si="5"/>
        <v>1.7921944721398685E-6</v>
      </c>
      <c r="M9">
        <f t="shared" si="9"/>
        <v>1.049472600137325E-8</v>
      </c>
      <c r="N9">
        <f t="shared" si="9"/>
        <v>1.0494726057839768E-8</v>
      </c>
      <c r="Q9">
        <f t="shared" si="10"/>
        <v>1.3800065035099847E-6</v>
      </c>
      <c r="R9">
        <f>Q9/Sheet1!$G$10</f>
        <v>5.5200260140399385E-24</v>
      </c>
      <c r="S9" t="s">
        <v>38</v>
      </c>
      <c r="T9">
        <f>1*$T$3</f>
        <v>1.6021766339999999E-19</v>
      </c>
      <c r="U9" t="s">
        <v>11</v>
      </c>
    </row>
    <row r="10" spans="1:21" x14ac:dyDescent="0.3">
      <c r="A10">
        <f t="shared" si="11"/>
        <v>6.3095734448019352</v>
      </c>
      <c r="B10">
        <f t="shared" si="6"/>
        <v>1.0000000067736055</v>
      </c>
      <c r="C10">
        <f t="shared" si="7"/>
        <v>1.1639248552454722E-4</v>
      </c>
      <c r="D10">
        <f t="shared" si="8"/>
        <v>1.16392486312944E-4</v>
      </c>
      <c r="E10">
        <f t="shared" si="0"/>
        <v>2.3278497262588801E-6</v>
      </c>
      <c r="F10">
        <f t="shared" si="1"/>
        <v>2.3278497104909446E-6</v>
      </c>
      <c r="G10">
        <f t="shared" si="2"/>
        <v>8.1029827260691519E-20</v>
      </c>
      <c r="H10">
        <f t="shared" si="3"/>
        <v>8.1029827260691519E-20</v>
      </c>
      <c r="I10">
        <f t="shared" si="4"/>
        <v>1.4235977234156866E-6</v>
      </c>
      <c r="J10">
        <f t="shared" si="5"/>
        <v>1.4235977234156866E-6</v>
      </c>
      <c r="M10">
        <f t="shared" si="9"/>
        <v>9.3534344177548882E-9</v>
      </c>
      <c r="N10">
        <f t="shared" si="9"/>
        <v>9.3534344811113628E-9</v>
      </c>
      <c r="Q10">
        <f t="shared" si="10"/>
        <v>2.7534340513886815E-6</v>
      </c>
      <c r="R10">
        <f>Q10/Sheet1!$G$10</f>
        <v>1.1013736205554727E-23</v>
      </c>
      <c r="S10" t="s">
        <v>65</v>
      </c>
      <c r="T10">
        <f>20*$T$3</f>
        <v>3.2043532679999999E-18</v>
      </c>
      <c r="U10" t="s">
        <v>11</v>
      </c>
    </row>
    <row r="11" spans="1:21" x14ac:dyDescent="0.3">
      <c r="A11">
        <f t="shared" si="11"/>
        <v>7.9432823472428185</v>
      </c>
      <c r="B11">
        <f t="shared" si="6"/>
        <v>1.0000000085274638</v>
      </c>
      <c r="C11">
        <f t="shared" si="7"/>
        <v>1.3059451504278917E-4</v>
      </c>
      <c r="D11">
        <f t="shared" si="8"/>
        <v>1.3059451615642917E-4</v>
      </c>
      <c r="E11">
        <f t="shared" si="0"/>
        <v>2.6118903231285835E-6</v>
      </c>
      <c r="F11">
        <f t="shared" si="1"/>
        <v>2.6118903008557835E-6</v>
      </c>
      <c r="G11">
        <f t="shared" si="2"/>
        <v>1.0201011247544204E-19</v>
      </c>
      <c r="H11">
        <f t="shared" si="3"/>
        <v>1.0201011247544204E-19</v>
      </c>
      <c r="I11">
        <f t="shared" si="4"/>
        <v>1.130808258297501E-6</v>
      </c>
      <c r="J11">
        <f t="shared" si="5"/>
        <v>1.130808258297501E-6</v>
      </c>
      <c r="M11">
        <f t="shared" si="9"/>
        <v>8.3362572908001852E-9</v>
      </c>
      <c r="N11">
        <f t="shared" si="9"/>
        <v>8.3362573618873161E-9</v>
      </c>
      <c r="Q11">
        <f t="shared" si="10"/>
        <v>5.4937591909564834E-6</v>
      </c>
      <c r="R11">
        <f>Q11/Sheet1!$G$10</f>
        <v>2.1975036763825932E-23</v>
      </c>
    </row>
    <row r="12" spans="1:21" x14ac:dyDescent="0.3">
      <c r="A12">
        <f t="shared" si="11"/>
        <v>10.000000000000005</v>
      </c>
      <c r="B12">
        <f t="shared" si="6"/>
        <v>1.000000010735441</v>
      </c>
      <c r="C12">
        <f t="shared" si="7"/>
        <v>1.4652945689930431E-4</v>
      </c>
      <c r="D12">
        <f t="shared" si="8"/>
        <v>1.4652945847236265E-4</v>
      </c>
      <c r="E12">
        <f t="shared" si="0"/>
        <v>2.9305891694472528E-6</v>
      </c>
      <c r="F12">
        <f t="shared" si="1"/>
        <v>2.9305891379860864E-6</v>
      </c>
      <c r="G12">
        <f t="shared" si="2"/>
        <v>1.2842372976676054E-19</v>
      </c>
      <c r="H12">
        <f t="shared" si="3"/>
        <v>1.2842372976676054E-19</v>
      </c>
      <c r="I12">
        <f t="shared" si="4"/>
        <v>8.9822868270987894E-7</v>
      </c>
      <c r="J12">
        <f t="shared" si="5"/>
        <v>8.9822868270987894E-7</v>
      </c>
      <c r="M12">
        <f t="shared" si="9"/>
        <v>7.42969706431347E-9</v>
      </c>
      <c r="N12">
        <f t="shared" si="9"/>
        <v>7.4296971440745434E-9</v>
      </c>
      <c r="Q12">
        <f t="shared" si="10"/>
        <v>1.0961646089821965E-5</v>
      </c>
      <c r="R12">
        <f>Q12/Sheet1!$G$10</f>
        <v>4.3846584359287863E-23</v>
      </c>
      <c r="S12" t="s">
        <v>70</v>
      </c>
      <c r="T12">
        <v>0.02</v>
      </c>
    </row>
    <row r="13" spans="1:21" x14ac:dyDescent="0.3">
      <c r="A13">
        <f t="shared" si="11"/>
        <v>12.58925411794168</v>
      </c>
      <c r="B13">
        <f t="shared" si="6"/>
        <v>1.0000000135151195</v>
      </c>
      <c r="C13">
        <f t="shared" si="7"/>
        <v>1.6440875396678113E-4</v>
      </c>
      <c r="D13">
        <f t="shared" si="8"/>
        <v>1.6440875618878507E-4</v>
      </c>
      <c r="E13">
        <f t="shared" si="0"/>
        <v>3.2881751237757015E-6</v>
      </c>
      <c r="F13">
        <f t="shared" si="1"/>
        <v>3.2881750793356224E-6</v>
      </c>
      <c r="G13">
        <f t="shared" si="2"/>
        <v>1.6167715644314993E-19</v>
      </c>
      <c r="H13">
        <f t="shared" si="3"/>
        <v>1.6167715644314993E-19</v>
      </c>
      <c r="I13">
        <f t="shared" si="4"/>
        <v>7.1348284541142535E-7</v>
      </c>
      <c r="J13">
        <f t="shared" si="5"/>
        <v>7.1348284541142535E-7</v>
      </c>
      <c r="M13">
        <f t="shared" si="9"/>
        <v>6.6217244913493075E-9</v>
      </c>
      <c r="N13">
        <f t="shared" si="9"/>
        <v>6.621724580842705E-9</v>
      </c>
      <c r="Q13">
        <f t="shared" si="10"/>
        <v>2.1871870534184246E-5</v>
      </c>
      <c r="R13">
        <f>Q13/Sheet1!$G$10</f>
        <v>8.7487482136736985E-23</v>
      </c>
      <c r="S13" t="s">
        <v>63</v>
      </c>
      <c r="T13">
        <v>0.02</v>
      </c>
    </row>
    <row r="14" spans="1:21" x14ac:dyDescent="0.3">
      <c r="A14">
        <f t="shared" si="11"/>
        <v>15.848931924611145</v>
      </c>
      <c r="B14">
        <f t="shared" si="6"/>
        <v>1.0000000170145273</v>
      </c>
      <c r="C14">
        <f t="shared" si="7"/>
        <v>1.8446965549112238E-4</v>
      </c>
      <c r="D14">
        <f t="shared" si="8"/>
        <v>1.8446965862978638E-4</v>
      </c>
      <c r="E14">
        <f t="shared" si="0"/>
        <v>3.6893931725957276E-6</v>
      </c>
      <c r="F14">
        <f t="shared" si="1"/>
        <v>3.6893931098224479E-6</v>
      </c>
      <c r="G14">
        <f t="shared" si="2"/>
        <v>2.0353811799811111E-19</v>
      </c>
      <c r="H14">
        <f t="shared" si="3"/>
        <v>2.0353811799811111E-19</v>
      </c>
      <c r="I14">
        <f t="shared" si="4"/>
        <v>5.6674336360994205E-7</v>
      </c>
      <c r="J14">
        <f t="shared" si="5"/>
        <v>5.6674336360994205E-7</v>
      </c>
      <c r="M14">
        <f t="shared" si="9"/>
        <v>5.9016181605909223E-9</v>
      </c>
      <c r="N14">
        <f t="shared" si="9"/>
        <v>5.9016182610041653E-9</v>
      </c>
      <c r="Q14">
        <f t="shared" si="10"/>
        <v>4.3639242491528065E-5</v>
      </c>
      <c r="R14">
        <f>Q14/Sheet1!$G$10</f>
        <v>1.7455696996611226E-22</v>
      </c>
    </row>
    <row r="15" spans="1:21" x14ac:dyDescent="0.3">
      <c r="A15">
        <f t="shared" si="11"/>
        <v>19.952623149688812</v>
      </c>
      <c r="B15">
        <f t="shared" si="6"/>
        <v>1.0000000214200209</v>
      </c>
      <c r="C15">
        <f t="shared" si="7"/>
        <v>2.0697835706416168E-4</v>
      </c>
      <c r="D15">
        <f t="shared" si="8"/>
        <v>2.0697836149764242E-4</v>
      </c>
      <c r="E15">
        <f t="shared" si="0"/>
        <v>4.1395672299528483E-6</v>
      </c>
      <c r="F15">
        <f t="shared" si="1"/>
        <v>4.1395671412832337E-6</v>
      </c>
      <c r="G15">
        <f t="shared" si="2"/>
        <v>2.5623918133966426E-19</v>
      </c>
      <c r="H15">
        <f t="shared" si="3"/>
        <v>2.5623918133966426E-19</v>
      </c>
      <c r="I15">
        <f t="shared" si="4"/>
        <v>4.5018047987039328E-7</v>
      </c>
      <c r="J15">
        <f t="shared" si="5"/>
        <v>4.5018047987039328E-7</v>
      </c>
      <c r="M15">
        <f t="shared" si="9"/>
        <v>5.259822715622163E-9</v>
      </c>
      <c r="N15">
        <f t="shared" si="9"/>
        <v>5.2598228282876746E-9</v>
      </c>
      <c r="Q15">
        <f t="shared" si="10"/>
        <v>8.7071605840929853E-5</v>
      </c>
      <c r="R15">
        <f>Q15/Sheet1!$G$10</f>
        <v>3.482864233637194E-22</v>
      </c>
      <c r="S15" t="s">
        <v>20</v>
      </c>
      <c r="T15">
        <v>500</v>
      </c>
    </row>
    <row r="16" spans="1:21" x14ac:dyDescent="0.3">
      <c r="A16">
        <f t="shared" si="11"/>
        <v>25.118864315095824</v>
      </c>
      <c r="B16">
        <f t="shared" si="6"/>
        <v>1.0000000269662086</v>
      </c>
      <c r="C16">
        <f t="shared" si="7"/>
        <v>2.3223353543022006E-4</v>
      </c>
      <c r="D16">
        <f t="shared" si="8"/>
        <v>2.3223354169267803E-4</v>
      </c>
      <c r="E16">
        <f t="shared" si="0"/>
        <v>4.6446708338535603E-6</v>
      </c>
      <c r="F16">
        <f t="shared" si="1"/>
        <v>4.644670708604401E-6</v>
      </c>
      <c r="G16">
        <f t="shared" si="2"/>
        <v>3.2258666049317933E-19</v>
      </c>
      <c r="H16">
        <f t="shared" si="3"/>
        <v>3.2258666049317933E-19</v>
      </c>
      <c r="I16">
        <f t="shared" si="4"/>
        <v>3.5759035243655339E-7</v>
      </c>
      <c r="J16">
        <f t="shared" si="5"/>
        <v>3.5759035243655339E-7</v>
      </c>
      <c r="M16">
        <f t="shared" si="9"/>
        <v>4.6878219206088061E-9</v>
      </c>
      <c r="N16">
        <f t="shared" si="9"/>
        <v>4.6878220470215905E-9</v>
      </c>
      <c r="Q16">
        <f t="shared" si="10"/>
        <v>1.7373173369644626E-4</v>
      </c>
      <c r="R16">
        <f>Q16/Sheet1!$G$10</f>
        <v>6.9492693478578505E-22</v>
      </c>
      <c r="S16" t="s">
        <v>75</v>
      </c>
      <c r="T16">
        <f>1.94747118317007E-13*(T15/500)^(1/3)/20</f>
        <v>9.7373559158503495E-15</v>
      </c>
      <c r="U16" t="s">
        <v>1</v>
      </c>
    </row>
    <row r="17" spans="1:21" x14ac:dyDescent="0.3">
      <c r="A17">
        <f t="shared" si="11"/>
        <v>31.622776601683825</v>
      </c>
      <c r="B17">
        <f t="shared" si="6"/>
        <v>1.0000000339484454</v>
      </c>
      <c r="C17">
        <f t="shared" si="7"/>
        <v>2.6057031147780368E-4</v>
      </c>
      <c r="D17">
        <f t="shared" si="8"/>
        <v>2.6057032032376069E-4</v>
      </c>
      <c r="E17">
        <f t="shared" si="0"/>
        <v>5.2114064064752138E-6</v>
      </c>
      <c r="F17">
        <f t="shared" si="1"/>
        <v>5.211406229556074E-6</v>
      </c>
      <c r="G17">
        <f t="shared" si="2"/>
        <v>4.0611202209067629E-19</v>
      </c>
      <c r="H17">
        <f t="shared" si="3"/>
        <v>4.0611202209067629E-19</v>
      </c>
      <c r="I17">
        <f t="shared" si="4"/>
        <v>2.8404447872102312E-7</v>
      </c>
      <c r="J17">
        <f t="shared" si="5"/>
        <v>2.8404447872102312E-7</v>
      </c>
      <c r="M17">
        <f t="shared" si="9"/>
        <v>4.1780256711312123E-9</v>
      </c>
      <c r="N17">
        <f t="shared" si="9"/>
        <v>4.1780258129686884E-9</v>
      </c>
      <c r="Q17">
        <f t="shared" si="10"/>
        <v>3.4663904369568703E-4</v>
      </c>
      <c r="R17">
        <f>Q17/Sheet1!$G$10</f>
        <v>1.3865561747827481E-21</v>
      </c>
    </row>
    <row r="18" spans="1:21" x14ac:dyDescent="0.3">
      <c r="A18">
        <f t="shared" si="11"/>
        <v>39.81071705534977</v>
      </c>
      <c r="B18">
        <f t="shared" si="6"/>
        <v>1.0000000427385605</v>
      </c>
      <c r="C18">
        <f t="shared" si="7"/>
        <v>2.923646958607639E-4</v>
      </c>
      <c r="D18">
        <f t="shared" si="8"/>
        <v>2.9236470835601011E-4</v>
      </c>
      <c r="E18">
        <f t="shared" si="0"/>
        <v>5.847294167120202E-6</v>
      </c>
      <c r="F18">
        <f t="shared" si="1"/>
        <v>5.8472939172152783E-6</v>
      </c>
      <c r="G18">
        <f t="shared" si="2"/>
        <v>5.1126446252826934E-19</v>
      </c>
      <c r="H18">
        <f t="shared" si="3"/>
        <v>5.1126446252826934E-19</v>
      </c>
      <c r="I18">
        <f t="shared" si="4"/>
        <v>2.256246738657462E-7</v>
      </c>
      <c r="J18">
        <f t="shared" si="5"/>
        <v>2.256246738657462E-7</v>
      </c>
      <c r="M18">
        <f t="shared" si="9"/>
        <v>3.7236692950022248E-9</v>
      </c>
      <c r="N18">
        <f t="shared" si="9"/>
        <v>3.7236694541464894E-9</v>
      </c>
      <c r="O18" s="1"/>
      <c r="P18" s="1"/>
      <c r="Q18">
        <f t="shared" si="10"/>
        <v>6.9163467584585129E-4</v>
      </c>
      <c r="R18">
        <f>Q18/Sheet1!$G$10</f>
        <v>2.7665387033834052E-21</v>
      </c>
      <c r="S18" t="s">
        <v>85</v>
      </c>
      <c r="T18" s="1">
        <f>T8/Sheet1!$G$10</f>
        <v>2.6620433884477924E-43</v>
      </c>
      <c r="U18" t="s">
        <v>86</v>
      </c>
    </row>
    <row r="19" spans="1:21" x14ac:dyDescent="0.3">
      <c r="A19">
        <f t="shared" si="11"/>
        <v>50.118723362727287</v>
      </c>
      <c r="B19">
        <f t="shared" si="6"/>
        <v>1.0000000538046598</v>
      </c>
      <c r="C19">
        <f t="shared" si="7"/>
        <v>3.2803858159902172E-4</v>
      </c>
      <c r="D19">
        <f t="shared" si="8"/>
        <v>3.28038599249026E-4</v>
      </c>
      <c r="E19">
        <f t="shared" si="0"/>
        <v>6.5607719849805202E-6</v>
      </c>
      <c r="F19">
        <f t="shared" si="1"/>
        <v>6.5607716319804348E-6</v>
      </c>
      <c r="G19">
        <f t="shared" si="2"/>
        <v>6.4364598491008059E-19</v>
      </c>
      <c r="H19">
        <f t="shared" si="3"/>
        <v>6.4364598491008059E-19</v>
      </c>
      <c r="I19">
        <f t="shared" si="4"/>
        <v>1.7921944721398688E-7</v>
      </c>
      <c r="J19">
        <f t="shared" si="5"/>
        <v>1.7921944721398688E-7</v>
      </c>
      <c r="M19">
        <f t="shared" si="9"/>
        <v>3.3187237414738096E-9</v>
      </c>
      <c r="N19">
        <f t="shared" si="9"/>
        <v>3.3187239200366114E-9</v>
      </c>
      <c r="O19" s="1"/>
      <c r="P19" s="1"/>
      <c r="Q19">
        <f t="shared" si="10"/>
        <v>1.380006503509984E-3</v>
      </c>
      <c r="R19">
        <f>Q19/Sheet1!$G$10</f>
        <v>5.520026014039936E-21</v>
      </c>
      <c r="S19" t="s">
        <v>84</v>
      </c>
      <c r="T19" s="1">
        <f>(T18/((4/3)*PI()))^(1/3)</f>
        <v>3.9906365276050218E-15</v>
      </c>
      <c r="U19" t="s">
        <v>1</v>
      </c>
    </row>
    <row r="20" spans="1:21" x14ac:dyDescent="0.3">
      <c r="A20">
        <f t="shared" si="11"/>
        <v>63.0957344480194</v>
      </c>
      <c r="B20">
        <f t="shared" si="6"/>
        <v>1.0000000677360537</v>
      </c>
      <c r="C20">
        <f t="shared" si="7"/>
        <v>3.6806533883831732E-4</v>
      </c>
      <c r="D20">
        <f t="shared" si="8"/>
        <v>3.6806536376961084E-4</v>
      </c>
      <c r="E20">
        <f t="shared" si="0"/>
        <v>7.3613072753922173E-6</v>
      </c>
      <c r="F20">
        <f t="shared" si="1"/>
        <v>7.3613067767663464E-6</v>
      </c>
      <c r="G20">
        <f t="shared" si="2"/>
        <v>8.1030092884356954E-19</v>
      </c>
      <c r="H20">
        <f t="shared" si="3"/>
        <v>8.1030092884356954E-19</v>
      </c>
      <c r="I20">
        <f t="shared" si="4"/>
        <v>1.4235930567389997E-7</v>
      </c>
      <c r="J20">
        <f t="shared" si="5"/>
        <v>1.4235930567389997E-7</v>
      </c>
      <c r="M20">
        <f t="shared" si="9"/>
        <v>2.9578156344235744E-9</v>
      </c>
      <c r="N20">
        <f t="shared" si="9"/>
        <v>2.9578158347743329E-9</v>
      </c>
      <c r="O20" s="1"/>
      <c r="P20" s="1"/>
      <c r="Q20">
        <f t="shared" si="10"/>
        <v>2.7534611295523966E-3</v>
      </c>
      <c r="R20">
        <f>Q20/Sheet1!$G$10</f>
        <v>1.1013844518209586E-20</v>
      </c>
    </row>
    <row r="21" spans="1:21" x14ac:dyDescent="0.3">
      <c r="A21">
        <f t="shared" si="11"/>
        <v>79.432823472428254</v>
      </c>
      <c r="B21">
        <f t="shared" si="6"/>
        <v>1.0000000852746391</v>
      </c>
      <c r="C21">
        <f t="shared" si="7"/>
        <v>4.1297609676006465E-4</v>
      </c>
      <c r="D21">
        <f t="shared" si="8"/>
        <v>4.1297613197645229E-4</v>
      </c>
      <c r="E21">
        <f t="shared" si="0"/>
        <v>8.2595226395290465E-6</v>
      </c>
      <c r="F21">
        <f t="shared" si="1"/>
        <v>8.2595219352012931E-6</v>
      </c>
      <c r="G21">
        <f t="shared" si="2"/>
        <v>1.0201090934643836E-18</v>
      </c>
      <c r="H21">
        <f t="shared" si="3"/>
        <v>1.0201090934643836E-18</v>
      </c>
      <c r="I21">
        <f t="shared" si="4"/>
        <v>1.1307994248471453E-7</v>
      </c>
      <c r="J21">
        <f t="shared" si="5"/>
        <v>1.1307994248471453E-7</v>
      </c>
      <c r="M21">
        <f t="shared" si="9"/>
        <v>2.6361559498301236E-9</v>
      </c>
      <c r="N21">
        <f t="shared" si="9"/>
        <v>2.6361561746273714E-9</v>
      </c>
      <c r="O21" s="1"/>
      <c r="P21" s="1"/>
      <c r="Q21">
        <f t="shared" si="10"/>
        <v>5.4938879385321524E-3</v>
      </c>
      <c r="R21">
        <f>Q21/Sheet1!$G$10</f>
        <v>2.197555175412861E-20</v>
      </c>
    </row>
    <row r="22" spans="1:21" x14ac:dyDescent="0.3">
      <c r="A22">
        <f t="shared" si="11"/>
        <v>100.00000000000014</v>
      </c>
      <c r="B22">
        <f t="shared" si="6"/>
        <v>1.0000001073544103</v>
      </c>
      <c r="C22">
        <f t="shared" si="7"/>
        <v>4.6336679420599318E-4</v>
      </c>
      <c r="D22">
        <f t="shared" si="8"/>
        <v>4.6336684395046208E-4</v>
      </c>
      <c r="E22">
        <f t="shared" si="0"/>
        <v>9.2673368790092426E-6</v>
      </c>
      <c r="F22">
        <f t="shared" si="1"/>
        <v>9.267335884119864E-6</v>
      </c>
      <c r="G22">
        <f t="shared" si="2"/>
        <v>1.2842399539042598E-18</v>
      </c>
      <c r="H22">
        <f t="shared" si="3"/>
        <v>1.2842399539042598E-18</v>
      </c>
      <c r="I22">
        <f t="shared" si="4"/>
        <v>8.9822682487330885E-8</v>
      </c>
      <c r="J22">
        <f t="shared" si="5"/>
        <v>8.9822682487330885E-8</v>
      </c>
      <c r="M22">
        <f t="shared" si="9"/>
        <v>2.3494764497304931E-9</v>
      </c>
      <c r="N22">
        <f t="shared" si="9"/>
        <v>2.3494767019571517E-9</v>
      </c>
      <c r="O22" s="1"/>
      <c r="P22" s="1"/>
      <c r="Q22">
        <f t="shared" si="10"/>
        <v>1.0961714107126274E-2</v>
      </c>
      <c r="R22">
        <f>Q22/Sheet1!$G$10</f>
        <v>4.3846856428505097E-20</v>
      </c>
    </row>
    <row r="23" spans="1:21" x14ac:dyDescent="0.3">
      <c r="A23">
        <f t="shared" si="11"/>
        <v>125.89254117941691</v>
      </c>
      <c r="B23">
        <f t="shared" si="6"/>
        <v>1.0000001351511951</v>
      </c>
      <c r="C23">
        <f t="shared" si="7"/>
        <v>5.1990608325290033E-4</v>
      </c>
      <c r="D23">
        <f t="shared" si="8"/>
        <v>5.1990615351882883E-4</v>
      </c>
      <c r="E23">
        <f t="shared" si="0"/>
        <v>1.0398123070376577E-5</v>
      </c>
      <c r="F23">
        <f t="shared" si="1"/>
        <v>1.0398121665058007E-5</v>
      </c>
      <c r="G23">
        <f t="shared" si="2"/>
        <v>1.6167635957215363E-18</v>
      </c>
      <c r="H23">
        <f t="shared" si="3"/>
        <v>1.6167635957215363E-18</v>
      </c>
      <c r="I23">
        <f t="shared" si="4"/>
        <v>7.134863620281242E-8</v>
      </c>
      <c r="J23">
        <f t="shared" si="5"/>
        <v>7.134863620281242E-8</v>
      </c>
      <c r="M23">
        <f t="shared" si="9"/>
        <v>2.0939730758699861E-9</v>
      </c>
      <c r="N23">
        <f t="shared" si="9"/>
        <v>2.0939733588729499E-9</v>
      </c>
      <c r="O23" s="1"/>
      <c r="P23" s="1"/>
      <c r="Q23">
        <f t="shared" si="10"/>
        <v>2.1871547130920418E-2</v>
      </c>
      <c r="R23">
        <f>Q23/Sheet1!$G$10</f>
        <v>8.7486188523681677E-20</v>
      </c>
    </row>
    <row r="24" spans="1:21" x14ac:dyDescent="0.3">
      <c r="A24">
        <f t="shared" si="11"/>
        <v>158.48931924611159</v>
      </c>
      <c r="B24">
        <f t="shared" si="6"/>
        <v>1.0000001701452739</v>
      </c>
      <c r="C24">
        <f t="shared" si="7"/>
        <v>5.8334420440219815E-4</v>
      </c>
      <c r="D24">
        <f t="shared" si="8"/>
        <v>5.8334430365545751E-4</v>
      </c>
      <c r="E24">
        <f t="shared" si="0"/>
        <v>1.166688607310915E-5</v>
      </c>
      <c r="F24">
        <f t="shared" si="1"/>
        <v>1.1666884088043963E-5</v>
      </c>
      <c r="G24">
        <f t="shared" si="2"/>
        <v>2.0353838362177655E-18</v>
      </c>
      <c r="H24">
        <f t="shared" si="3"/>
        <v>2.0353838362177655E-18</v>
      </c>
      <c r="I24">
        <f t="shared" si="4"/>
        <v>5.6674262399293753E-8</v>
      </c>
      <c r="J24">
        <f t="shared" si="5"/>
        <v>5.6674262399293753E-8</v>
      </c>
      <c r="M24">
        <f t="shared" si="9"/>
        <v>1.8662554526126983E-9</v>
      </c>
      <c r="N24">
        <f t="shared" si="9"/>
        <v>1.8662557701472432E-9</v>
      </c>
      <c r="O24" s="1"/>
      <c r="P24" s="1"/>
      <c r="Q24">
        <f t="shared" si="10"/>
        <v>4.3639413343515718E-2</v>
      </c>
      <c r="R24">
        <f>Q24/Sheet1!$G$10</f>
        <v>1.7455765337406287E-19</v>
      </c>
    </row>
    <row r="25" spans="1:21" x14ac:dyDescent="0.3">
      <c r="A25">
        <f t="shared" si="11"/>
        <v>199.52623149688827</v>
      </c>
      <c r="B25">
        <f t="shared" si="6"/>
        <v>1.0000002142002091</v>
      </c>
      <c r="C25">
        <f t="shared" si="7"/>
        <v>6.5452294130476519E-4</v>
      </c>
      <c r="D25">
        <f t="shared" si="8"/>
        <v>6.5452308150371606E-4</v>
      </c>
      <c r="E25">
        <f t="shared" si="0"/>
        <v>1.3090461630074321E-5</v>
      </c>
      <c r="F25">
        <f t="shared" si="1"/>
        <v>1.3090458826095304E-5</v>
      </c>
      <c r="G25">
        <f t="shared" si="2"/>
        <v>2.5623971258699514E-18</v>
      </c>
      <c r="H25">
        <f t="shared" si="3"/>
        <v>2.5623957977516242E-18</v>
      </c>
      <c r="I25">
        <f t="shared" si="4"/>
        <v>4.5017954653661796E-8</v>
      </c>
      <c r="J25">
        <f t="shared" si="5"/>
        <v>4.5017977986969893E-8</v>
      </c>
      <c r="M25">
        <f t="shared" si="9"/>
        <v>1.6633019036493282E-9</v>
      </c>
      <c r="N25">
        <f t="shared" si="9"/>
        <v>1.6633022599289435E-9</v>
      </c>
      <c r="O25" s="1"/>
      <c r="P25" s="1"/>
      <c r="Q25">
        <f t="shared" si="10"/>
        <v>8.7072102274668578E-2</v>
      </c>
      <c r="R25">
        <f>Q25/Sheet1!$G$10</f>
        <v>3.4828840909867431E-19</v>
      </c>
    </row>
    <row r="26" spans="1:21" x14ac:dyDescent="0.3">
      <c r="A26">
        <f t="shared" si="11"/>
        <v>251.18864315095843</v>
      </c>
      <c r="B26">
        <f t="shared" si="6"/>
        <v>1.0000002696620864</v>
      </c>
      <c r="C26">
        <f t="shared" si="7"/>
        <v>7.343867881484423E-4</v>
      </c>
      <c r="D26">
        <f t="shared" si="8"/>
        <v>7.3438698618471588E-4</v>
      </c>
      <c r="E26">
        <f t="shared" si="0"/>
        <v>1.4687739723694318E-5</v>
      </c>
      <c r="F26">
        <f t="shared" si="1"/>
        <v>1.4687735762968846E-5</v>
      </c>
      <c r="G26">
        <f t="shared" si="2"/>
        <v>3.2258666049317929E-18</v>
      </c>
      <c r="H26">
        <f t="shared" si="3"/>
        <v>3.2258652768134657E-18</v>
      </c>
      <c r="I26">
        <f t="shared" si="4"/>
        <v>3.5759035243655338E-8</v>
      </c>
      <c r="J26">
        <f t="shared" si="5"/>
        <v>3.5759049965978186E-8</v>
      </c>
      <c r="M26">
        <f t="shared" si="9"/>
        <v>1.4824193618999244E-9</v>
      </c>
      <c r="N26">
        <f t="shared" si="9"/>
        <v>1.4824197616522227E-9</v>
      </c>
      <c r="O26" s="1"/>
      <c r="P26" s="1"/>
      <c r="Q26">
        <f t="shared" si="10"/>
        <v>0.17373166216952721</v>
      </c>
      <c r="R26">
        <f>Q26/Sheet1!$G$10</f>
        <v>6.9492664867810887E-19</v>
      </c>
    </row>
    <row r="27" spans="1:21" x14ac:dyDescent="0.3">
      <c r="A27">
        <f t="shared" si="11"/>
        <v>316.22776601683847</v>
      </c>
      <c r="B27">
        <f t="shared" si="6"/>
        <v>1.0000003394844532</v>
      </c>
      <c r="C27">
        <f t="shared" si="7"/>
        <v>8.2399548585402791E-4</v>
      </c>
      <c r="D27">
        <f t="shared" si="8"/>
        <v>8.2399576558768483E-4</v>
      </c>
      <c r="E27">
        <f t="shared" si="0"/>
        <v>1.6479915311753697E-5</v>
      </c>
      <c r="F27">
        <f t="shared" si="1"/>
        <v>1.6479909717080559E-5</v>
      </c>
      <c r="G27">
        <f t="shared" si="2"/>
        <v>4.061125533380072E-18</v>
      </c>
      <c r="H27">
        <f t="shared" si="3"/>
        <v>4.0611228771434176E-18</v>
      </c>
      <c r="I27">
        <f t="shared" si="4"/>
        <v>2.8404410715439724E-8</v>
      </c>
      <c r="J27">
        <f t="shared" si="5"/>
        <v>2.8404429293758866E-8</v>
      </c>
      <c r="M27">
        <f t="shared" si="9"/>
        <v>1.321207623768675E-9</v>
      </c>
      <c r="N27">
        <f t="shared" si="9"/>
        <v>1.3212080722981225E-9</v>
      </c>
      <c r="O27" s="1"/>
      <c r="P27" s="1"/>
      <c r="Q27">
        <f t="shared" si="10"/>
        <v>0.3466401773192283</v>
      </c>
      <c r="R27">
        <f>Q27/Sheet1!$G$10</f>
        <v>1.3865607092769132E-18</v>
      </c>
    </row>
    <row r="28" spans="1:21" x14ac:dyDescent="0.3">
      <c r="A28">
        <f t="shared" si="11"/>
        <v>398.10717055349795</v>
      </c>
      <c r="B28">
        <f t="shared" si="6"/>
        <v>1.0000004273856051</v>
      </c>
      <c r="C28">
        <f t="shared" si="7"/>
        <v>9.245380805363491E-4</v>
      </c>
      <c r="D28">
        <f t="shared" si="8"/>
        <v>9.245384756706161E-4</v>
      </c>
      <c r="E28">
        <f t="shared" si="0"/>
        <v>1.8490769513412322E-5</v>
      </c>
      <c r="F28">
        <f t="shared" si="1"/>
        <v>1.8490761610726983E-5</v>
      </c>
      <c r="G28">
        <f t="shared" si="2"/>
        <v>5.1126552502293109E-18</v>
      </c>
      <c r="H28">
        <f t="shared" si="3"/>
        <v>5.1126512658743297E-18</v>
      </c>
      <c r="I28">
        <f t="shared" si="4"/>
        <v>2.2562420498020666E-8</v>
      </c>
      <c r="J28">
        <f t="shared" si="5"/>
        <v>2.2562438081205559E-8</v>
      </c>
      <c r="M28">
        <f t="shared" si="9"/>
        <v>1.1775275081525258E-9</v>
      </c>
      <c r="N28">
        <f t="shared" si="9"/>
        <v>1.1775280114108324E-9</v>
      </c>
      <c r="O28" s="1"/>
      <c r="P28" s="1"/>
      <c r="Q28">
        <f t="shared" si="10"/>
        <v>0.69163844885614989</v>
      </c>
      <c r="R28">
        <f>Q28/Sheet1!$G$10</f>
        <v>2.7665537954245995E-18</v>
      </c>
    </row>
    <row r="29" spans="1:21" x14ac:dyDescent="0.3">
      <c r="A29">
        <f t="shared" si="11"/>
        <v>501.1872336272732</v>
      </c>
      <c r="B29">
        <f t="shared" si="6"/>
        <v>1.0000005380465988</v>
      </c>
      <c r="C29">
        <f t="shared" si="7"/>
        <v>1.0373487018568563E-3</v>
      </c>
      <c r="D29">
        <f t="shared" si="8"/>
        <v>1.0373492599987971E-3</v>
      </c>
      <c r="E29">
        <f t="shared" si="0"/>
        <v>2.0746985199975943E-5</v>
      </c>
      <c r="F29">
        <f t="shared" si="1"/>
        <v>2.0746974037137125E-5</v>
      </c>
      <c r="G29">
        <f t="shared" si="2"/>
        <v>6.4364518803908433E-18</v>
      </c>
      <c r="H29">
        <f t="shared" si="3"/>
        <v>6.436445239799207E-18</v>
      </c>
      <c r="I29">
        <f t="shared" si="4"/>
        <v>1.79219669098314E-8</v>
      </c>
      <c r="J29">
        <f t="shared" si="5"/>
        <v>1.7921985400233965E-8</v>
      </c>
      <c r="M29">
        <f t="shared" si="9"/>
        <v>1.0494724674010156E-9</v>
      </c>
      <c r="N29">
        <f t="shared" si="9"/>
        <v>1.0494730320661073E-9</v>
      </c>
      <c r="O29" s="1"/>
      <c r="P29" s="1"/>
      <c r="Q29">
        <f t="shared" si="10"/>
        <v>1.3799999541627002</v>
      </c>
      <c r="R29">
        <f>Q29/Sheet1!$G$10</f>
        <v>5.5199998166508005E-18</v>
      </c>
    </row>
    <row r="30" spans="1:21" x14ac:dyDescent="0.3">
      <c r="A30">
        <f t="shared" si="11"/>
        <v>630.95734448019448</v>
      </c>
      <c r="B30">
        <f t="shared" si="6"/>
        <v>1.0000006773605359</v>
      </c>
      <c r="C30">
        <f t="shared" si="7"/>
        <v>1.1639242652343362E-3</v>
      </c>
      <c r="D30">
        <f t="shared" si="8"/>
        <v>1.1639250536307003E-3</v>
      </c>
      <c r="E30">
        <f t="shared" si="0"/>
        <v>2.3278501072614007E-5</v>
      </c>
      <c r="F30">
        <f t="shared" si="1"/>
        <v>2.3278485304686726E-5</v>
      </c>
      <c r="G30">
        <f t="shared" si="2"/>
        <v>8.1030132727906777E-18</v>
      </c>
      <c r="H30">
        <f t="shared" si="3"/>
        <v>8.1030026478440602E-18</v>
      </c>
      <c r="I30">
        <f t="shared" si="4"/>
        <v>1.4235923567401353E-8</v>
      </c>
      <c r="J30">
        <f t="shared" si="5"/>
        <v>1.423594223405303E-8</v>
      </c>
      <c r="M30">
        <f t="shared" si="9"/>
        <v>9.3534328868650437E-10</v>
      </c>
      <c r="N30">
        <f t="shared" si="9"/>
        <v>9.3534392225113552E-10</v>
      </c>
      <c r="O30" s="1"/>
      <c r="P30" s="1"/>
      <c r="Q30">
        <f t="shared" si="10"/>
        <v>2.7534615808550531</v>
      </c>
      <c r="R30">
        <f>Q30/Sheet1!$G$10</f>
        <v>1.1013846323420212E-17</v>
      </c>
    </row>
    <row r="31" spans="1:21" x14ac:dyDescent="0.3">
      <c r="A31">
        <f t="shared" si="11"/>
        <v>794.32823472428311</v>
      </c>
      <c r="B31">
        <f t="shared" si="6"/>
        <v>1.0000008527463917</v>
      </c>
      <c r="C31">
        <f t="shared" si="7"/>
        <v>1.3059443334102923E-3</v>
      </c>
      <c r="D31">
        <f t="shared" si="8"/>
        <v>1.3059454470496104E-3</v>
      </c>
      <c r="E31">
        <f t="shared" si="0"/>
        <v>2.6118908940992208E-5</v>
      </c>
      <c r="F31">
        <f t="shared" si="1"/>
        <v>2.6118886668205847E-5</v>
      </c>
      <c r="G31">
        <f t="shared" si="2"/>
        <v>1.0201090934643836E-17</v>
      </c>
      <c r="H31">
        <f t="shared" si="3"/>
        <v>1.0201073669105583E-17</v>
      </c>
      <c r="I31">
        <f t="shared" si="4"/>
        <v>1.1307994248471455E-8</v>
      </c>
      <c r="J31">
        <f t="shared" si="5"/>
        <v>1.1308013387496775E-8</v>
      </c>
      <c r="M31">
        <f t="shared" si="9"/>
        <v>8.3362554684583136E-10</v>
      </c>
      <c r="N31">
        <f t="shared" si="9"/>
        <v>8.3362625771700843E-10</v>
      </c>
      <c r="O31" s="1"/>
      <c r="P31" s="1"/>
      <c r="Q31">
        <f t="shared" si="10"/>
        <v>5.4938786400234942</v>
      </c>
      <c r="R31">
        <f>Q31/Sheet1!$G$10</f>
        <v>2.1975514560093977E-17</v>
      </c>
    </row>
    <row r="32" spans="1:21" x14ac:dyDescent="0.3">
      <c r="A32">
        <f t="shared" si="11"/>
        <v>1000.000000000002</v>
      </c>
      <c r="B32">
        <f t="shared" si="6"/>
        <v>1.0000010735441023</v>
      </c>
      <c r="C32">
        <f t="shared" si="7"/>
        <v>1.4652933996285858E-3</v>
      </c>
      <c r="D32">
        <f t="shared" si="8"/>
        <v>1.4652949726856731E-3</v>
      </c>
      <c r="E32">
        <f t="shared" si="0"/>
        <v>2.9305899453713463E-5</v>
      </c>
      <c r="F32">
        <f t="shared" si="1"/>
        <v>2.9305867992571717E-5</v>
      </c>
      <c r="G32">
        <f t="shared" si="2"/>
        <v>1.2842414148344196E-17</v>
      </c>
      <c r="H32">
        <f t="shared" si="3"/>
        <v>1.2842386257859325E-17</v>
      </c>
      <c r="I32">
        <f t="shared" si="4"/>
        <v>8.9822580306647121E-9</v>
      </c>
      <c r="J32">
        <f t="shared" si="5"/>
        <v>8.9822775379063322E-9</v>
      </c>
      <c r="M32">
        <f t="shared" si="9"/>
        <v>7.4296950971733828E-10</v>
      </c>
      <c r="N32">
        <f t="shared" si="9"/>
        <v>7.4297030732787369E-10</v>
      </c>
      <c r="O32" s="1"/>
      <c r="P32" s="1"/>
      <c r="Q32">
        <f t="shared" si="10"/>
        <v>10.961727710603665</v>
      </c>
      <c r="R32">
        <f>Q32/Sheet1!$G$10</f>
        <v>4.3846910842414659E-17</v>
      </c>
    </row>
    <row r="33" spans="1:18" x14ac:dyDescent="0.3">
      <c r="A33">
        <f t="shared" si="11"/>
        <v>1258.9254117941698</v>
      </c>
      <c r="B33">
        <f t="shared" si="6"/>
        <v>1.000001351511951</v>
      </c>
      <c r="C33">
        <f t="shared" si="7"/>
        <v>1.6440858925862109E-3</v>
      </c>
      <c r="D33">
        <f t="shared" si="8"/>
        <v>1.6440881145879432E-3</v>
      </c>
      <c r="E33">
        <f t="shared" si="0"/>
        <v>3.2881762291758862E-5</v>
      </c>
      <c r="F33">
        <f t="shared" si="1"/>
        <v>3.2881717851724216E-5</v>
      </c>
      <c r="G33">
        <f t="shared" si="2"/>
        <v>1.6167642597806998E-17</v>
      </c>
      <c r="H33">
        <f t="shared" si="3"/>
        <v>1.6167600098020528E-17</v>
      </c>
      <c r="I33">
        <f t="shared" si="4"/>
        <v>7.1348606897540861E-9</v>
      </c>
      <c r="J33">
        <f t="shared" si="5"/>
        <v>7.1348794451694831E-9</v>
      </c>
      <c r="M33">
        <f t="shared" si="9"/>
        <v>6.6217222652960293E-10</v>
      </c>
      <c r="N33">
        <f t="shared" si="9"/>
        <v>6.6217312146328069E-10</v>
      </c>
      <c r="O33" s="1"/>
      <c r="P33" s="1"/>
      <c r="Q33">
        <f t="shared" si="10"/>
        <v>21.871516587393216</v>
      </c>
      <c r="R33">
        <f>Q33/Sheet1!$G$10</f>
        <v>8.7486066349572869E-17</v>
      </c>
    </row>
    <row r="34" spans="1:18" x14ac:dyDescent="0.3">
      <c r="A34">
        <f t="shared" si="11"/>
        <v>1584.8931924611168</v>
      </c>
      <c r="B34">
        <f t="shared" si="6"/>
        <v>1.0000017014527396</v>
      </c>
      <c r="C34">
        <f t="shared" si="7"/>
        <v>1.8446942279027466E-3</v>
      </c>
      <c r="D34">
        <f t="shared" si="8"/>
        <v>1.8446973665627944E-3</v>
      </c>
      <c r="E34">
        <f t="shared" ref="E34:E65" si="12">D34*$T$13</f>
        <v>3.6893947331255888E-5</v>
      </c>
      <c r="F34">
        <f t="shared" ref="F34:F65" si="13">C34*$T$12</f>
        <v>3.689388455805493E-5</v>
      </c>
      <c r="G34">
        <f t="shared" ref="G34:G65" si="14">$T$8*$T$1^2*(SQRT((SQRT(5)*E34)^2+1)-1)</f>
        <v>2.0353860940189216E-17</v>
      </c>
      <c r="H34">
        <f t="shared" ref="H34:H65" si="15">$T$8*$T$1^2*(SQRT((SQRT(5)*F34)^2+1)-1)</f>
        <v>2.0353790549917876E-17</v>
      </c>
      <c r="I34">
        <f t="shared" ref="I34:I65" si="16">1/(4*PI()*$T$6)*$T$15*$T$9^2/G34</f>
        <v>5.6674199532000146E-9</v>
      </c>
      <c r="J34">
        <f t="shared" ref="J34:J65" si="17">1/(4*PI()*$T$6)*$T$15*$T$9^2/H34</f>
        <v>5.6674395530493565E-9</v>
      </c>
      <c r="M34">
        <f t="shared" si="9"/>
        <v>5.9016156643409854E-10</v>
      </c>
      <c r="N34">
        <f t="shared" si="9"/>
        <v>5.9016257056611262E-10</v>
      </c>
      <c r="O34" s="1"/>
      <c r="P34" s="1"/>
      <c r="Q34">
        <f t="shared" si="10"/>
        <v>43.639407648268303</v>
      </c>
      <c r="R34">
        <f>Q34/Sheet1!$G$10</f>
        <v>1.7455763059307322E-16</v>
      </c>
    </row>
    <row r="35" spans="1:18" x14ac:dyDescent="0.3">
      <c r="A35">
        <f t="shared" si="11"/>
        <v>1995.2623149688839</v>
      </c>
      <c r="B35">
        <f t="shared" si="6"/>
        <v>1.0000021420020908</v>
      </c>
      <c r="C35">
        <f t="shared" si="7"/>
        <v>2.0697802823187537E-3</v>
      </c>
      <c r="D35">
        <f t="shared" si="8"/>
        <v>2.069784715792446E-3</v>
      </c>
      <c r="E35">
        <f t="shared" si="12"/>
        <v>4.1395694315848921E-5</v>
      </c>
      <c r="F35">
        <f t="shared" si="13"/>
        <v>4.1395605646375071E-5</v>
      </c>
      <c r="G35">
        <f t="shared" si="14"/>
        <v>2.5623997821066058E-17</v>
      </c>
      <c r="H35">
        <f t="shared" si="15"/>
        <v>2.5623887587244901E-17</v>
      </c>
      <c r="I35">
        <f t="shared" si="16"/>
        <v>4.501790798711815E-9</v>
      </c>
      <c r="J35">
        <f t="shared" si="17"/>
        <v>4.501810165390665E-9</v>
      </c>
      <c r="M35">
        <f t="shared" si="9"/>
        <v>5.2598199181828573E-10</v>
      </c>
      <c r="N35">
        <f t="shared" si="9"/>
        <v>5.2598311847281202E-10</v>
      </c>
      <c r="O35" s="1"/>
      <c r="P35" s="1"/>
      <c r="Q35">
        <f t="shared" si="10"/>
        <v>87.07204360459815</v>
      </c>
      <c r="R35">
        <f>Q35/Sheet1!$G$10</f>
        <v>3.4828817441839259E-16</v>
      </c>
    </row>
    <row r="36" spans="1:18" x14ac:dyDescent="0.3">
      <c r="A36">
        <f t="shared" si="11"/>
        <v>2511.8864315095857</v>
      </c>
      <c r="B36">
        <f t="shared" si="6"/>
        <v>1.0000026966208642</v>
      </c>
      <c r="C36">
        <f t="shared" si="7"/>
        <v>2.322330707093184E-3</v>
      </c>
      <c r="D36">
        <f t="shared" si="8"/>
        <v>2.3223369695386221E-3</v>
      </c>
      <c r="E36">
        <f t="shared" si="12"/>
        <v>4.644673939077244E-5</v>
      </c>
      <c r="F36">
        <f t="shared" si="13"/>
        <v>4.6446614141863682E-5</v>
      </c>
      <c r="G36">
        <f t="shared" si="14"/>
        <v>3.2258711205341053E-17</v>
      </c>
      <c r="H36">
        <f t="shared" si="15"/>
        <v>3.2258537221840191E-17</v>
      </c>
      <c r="I36">
        <f t="shared" si="16"/>
        <v>3.5758985187848333E-9</v>
      </c>
      <c r="J36">
        <f t="shared" si="17"/>
        <v>3.5759178050698482E-9</v>
      </c>
      <c r="M36">
        <f t="shared" si="9"/>
        <v>4.6878187865382901E-10</v>
      </c>
      <c r="N36">
        <f t="shared" si="9"/>
        <v>4.6878314278082358E-10</v>
      </c>
      <c r="O36" s="1"/>
      <c r="P36" s="1"/>
      <c r="Q36">
        <f t="shared" si="10"/>
        <v>173.73152626677899</v>
      </c>
      <c r="R36">
        <f>Q36/Sheet1!$G$10</f>
        <v>6.9492610506711594E-16</v>
      </c>
    </row>
    <row r="37" spans="1:18" x14ac:dyDescent="0.3">
      <c r="A37">
        <f t="shared" si="11"/>
        <v>3162.2776601683863</v>
      </c>
      <c r="B37">
        <f t="shared" si="6"/>
        <v>1.0000033948445319</v>
      </c>
      <c r="C37">
        <f t="shared" si="7"/>
        <v>2.6056965458763821E-3</v>
      </c>
      <c r="D37">
        <f t="shared" si="8"/>
        <v>2.6057053918110526E-3</v>
      </c>
      <c r="E37">
        <f t="shared" si="12"/>
        <v>5.2114107836221055E-5</v>
      </c>
      <c r="F37">
        <f t="shared" si="13"/>
        <v>5.2113930917527642E-5</v>
      </c>
      <c r="G37">
        <f t="shared" si="14"/>
        <v>4.0611325724072059E-17</v>
      </c>
      <c r="H37">
        <f t="shared" si="15"/>
        <v>4.0611049475460004E-17</v>
      </c>
      <c r="I37">
        <f t="shared" si="16"/>
        <v>2.8404361483011532E-9</v>
      </c>
      <c r="J37">
        <f t="shared" si="17"/>
        <v>2.8404554698048753E-9</v>
      </c>
      <c r="M37">
        <f t="shared" si="9"/>
        <v>4.1780221619409295E-10</v>
      </c>
      <c r="N37">
        <f t="shared" si="9"/>
        <v>4.1780363456766206E-10</v>
      </c>
      <c r="O37" s="1"/>
      <c r="P37" s="1"/>
      <c r="Q37">
        <f t="shared" si="10"/>
        <v>346.63984856283554</v>
      </c>
      <c r="R37">
        <f>Q37/Sheet1!$G$10</f>
        <v>1.3865593942513421E-15</v>
      </c>
    </row>
    <row r="38" spans="1:18" x14ac:dyDescent="0.3">
      <c r="A38">
        <f t="shared" si="11"/>
        <v>3981.0717055349814</v>
      </c>
      <c r="B38">
        <f t="shared" si="6"/>
        <v>1.0000042738560504</v>
      </c>
      <c r="C38">
        <f t="shared" si="7"/>
        <v>2.9236376833518224E-3</v>
      </c>
      <c r="D38">
        <f t="shared" si="8"/>
        <v>2.9236501785584244E-3</v>
      </c>
      <c r="E38">
        <f t="shared" si="12"/>
        <v>5.8473003571168488E-5</v>
      </c>
      <c r="F38">
        <f t="shared" si="13"/>
        <v>5.8472753667036445E-5</v>
      </c>
      <c r="G38">
        <f t="shared" si="14"/>
        <v>5.1126652111167653E-17</v>
      </c>
      <c r="H38">
        <f t="shared" si="15"/>
        <v>5.1126215160238002E-17</v>
      </c>
      <c r="I38">
        <f t="shared" si="16"/>
        <v>2.2562376540178327E-9</v>
      </c>
      <c r="J38">
        <f t="shared" si="17"/>
        <v>2.2562569369852371E-9</v>
      </c>
      <c r="M38">
        <f t="shared" si="9"/>
        <v>3.7236653530975779E-10</v>
      </c>
      <c r="N38">
        <f t="shared" si="9"/>
        <v>3.7236812675072766E-10</v>
      </c>
      <c r="O38" s="1"/>
      <c r="P38" s="1"/>
      <c r="Q38">
        <f t="shared" si="10"/>
        <v>691.637119300873</v>
      </c>
      <c r="R38">
        <f>Q38/Sheet1!$G$10</f>
        <v>2.7665484772034919E-15</v>
      </c>
    </row>
    <row r="39" spans="1:18" x14ac:dyDescent="0.3">
      <c r="A39">
        <f t="shared" si="11"/>
        <v>5011.8723362727342</v>
      </c>
      <c r="B39">
        <f t="shared" si="6"/>
        <v>1.0000053804659883</v>
      </c>
      <c r="C39">
        <f t="shared" si="7"/>
        <v>3.2803727119149707E-3</v>
      </c>
      <c r="D39">
        <f t="shared" si="8"/>
        <v>3.280390361848776E-3</v>
      </c>
      <c r="E39">
        <f t="shared" si="12"/>
        <v>6.5607807236975517E-5</v>
      </c>
      <c r="F39">
        <f t="shared" si="13"/>
        <v>6.560745423829941E-5</v>
      </c>
      <c r="G39">
        <f t="shared" si="14"/>
        <v>6.436467684998937E-17</v>
      </c>
      <c r="H39">
        <f t="shared" si="15"/>
        <v>6.4363984900340894E-17</v>
      </c>
      <c r="I39">
        <f t="shared" si="16"/>
        <v>1.792192290282676E-9</v>
      </c>
      <c r="J39">
        <f t="shared" si="17"/>
        <v>1.7922115573747801E-9</v>
      </c>
      <c r="M39">
        <f t="shared" si="9"/>
        <v>3.318719321056651E-10</v>
      </c>
      <c r="N39">
        <f t="shared" si="9"/>
        <v>3.3187371773130827E-10</v>
      </c>
      <c r="O39" s="1"/>
      <c r="P39" s="1"/>
      <c r="Q39">
        <f t="shared" si="10"/>
        <v>1379.9967079197306</v>
      </c>
      <c r="R39">
        <f>Q39/Sheet1!$G$10</f>
        <v>5.5199868316789222E-15</v>
      </c>
    </row>
    <row r="40" spans="1:18" x14ac:dyDescent="0.3">
      <c r="A40">
        <f t="shared" si="11"/>
        <v>6309.5734448019475</v>
      </c>
      <c r="B40">
        <f t="shared" si="6"/>
        <v>1.0000067736053599</v>
      </c>
      <c r="C40">
        <f t="shared" si="7"/>
        <v>3.6806348740390351E-3</v>
      </c>
      <c r="D40">
        <f t="shared" si="8"/>
        <v>3.6806598052071459E-3</v>
      </c>
      <c r="E40">
        <f t="shared" si="12"/>
        <v>7.3613196104142922E-5</v>
      </c>
      <c r="F40">
        <f t="shared" si="13"/>
        <v>7.3612697480780704E-5</v>
      </c>
      <c r="G40">
        <f t="shared" si="14"/>
        <v>8.1030385070388936E-17</v>
      </c>
      <c r="H40">
        <f t="shared" si="15"/>
        <v>8.1029286716532352E-17</v>
      </c>
      <c r="I40">
        <f t="shared" si="16"/>
        <v>1.4235879234299818E-9</v>
      </c>
      <c r="J40">
        <f t="shared" si="17"/>
        <v>1.4236072201972278E-9</v>
      </c>
      <c r="M40">
        <f t="shared" si="9"/>
        <v>2.9578106781490103E-10</v>
      </c>
      <c r="N40">
        <f t="shared" si="9"/>
        <v>2.9578307131912732E-10</v>
      </c>
      <c r="O40" s="1"/>
      <c r="P40" s="1"/>
      <c r="Q40">
        <f t="shared" si="10"/>
        <v>2753.453592610364</v>
      </c>
      <c r="R40">
        <f>Q40/Sheet1!$G$10</f>
        <v>1.1013814370441456E-14</v>
      </c>
    </row>
    <row r="41" spans="1:18" x14ac:dyDescent="0.3">
      <c r="A41">
        <f t="shared" si="11"/>
        <v>7943.2823472428345</v>
      </c>
      <c r="B41">
        <f t="shared" si="6"/>
        <v>1.000008527463917</v>
      </c>
      <c r="C41">
        <f t="shared" si="7"/>
        <v>4.1297348199969188E-3</v>
      </c>
      <c r="D41">
        <f t="shared" si="8"/>
        <v>4.1297700361615829E-3</v>
      </c>
      <c r="E41">
        <f t="shared" si="12"/>
        <v>8.2595400723231661E-5</v>
      </c>
      <c r="F41">
        <f t="shared" si="13"/>
        <v>8.2594696399938383E-5</v>
      </c>
      <c r="G41">
        <f t="shared" si="14"/>
        <v>1.0201129848510822E-16</v>
      </c>
      <c r="H41">
        <f t="shared" si="15"/>
        <v>1.0200955865009959E-16</v>
      </c>
      <c r="I41">
        <f t="shared" si="16"/>
        <v>1.1307951112290403E-9</v>
      </c>
      <c r="J41">
        <f t="shared" si="17"/>
        <v>1.1308143976267871E-9</v>
      </c>
      <c r="M41">
        <f t="shared" si="9"/>
        <v>2.6361503858927205E-10</v>
      </c>
      <c r="N41">
        <f t="shared" si="9"/>
        <v>2.6361728655700157E-10</v>
      </c>
      <c r="O41" s="1"/>
      <c r="P41" s="1"/>
      <c r="Q41">
        <f t="shared" si="10"/>
        <v>5493.8571099245673</v>
      </c>
      <c r="R41">
        <f>Q41/Sheet1!$G$10</f>
        <v>2.1975428439698268E-14</v>
      </c>
    </row>
    <row r="42" spans="1:18" x14ac:dyDescent="0.3">
      <c r="A42">
        <f t="shared" si="11"/>
        <v>10000.000000000025</v>
      </c>
      <c r="B42">
        <f t="shared" si="6"/>
        <v>1.0000107354410233</v>
      </c>
      <c r="C42">
        <f t="shared" si="7"/>
        <v>4.633631006273997E-3</v>
      </c>
      <c r="D42">
        <f t="shared" si="8"/>
        <v>4.6336807503463886E-3</v>
      </c>
      <c r="E42">
        <f t="shared" si="12"/>
        <v>9.2673615006927775E-5</v>
      </c>
      <c r="F42">
        <f t="shared" si="13"/>
        <v>9.2672620125479948E-5</v>
      </c>
      <c r="G42">
        <f t="shared" si="14"/>
        <v>1.2842475773034579E-16</v>
      </c>
      <c r="H42">
        <f t="shared" si="15"/>
        <v>1.2842200055669851E-16</v>
      </c>
      <c r="I42">
        <f t="shared" si="16"/>
        <v>8.9822149292503229E-10</v>
      </c>
      <c r="J42">
        <f t="shared" si="17"/>
        <v>8.9824077741381915E-10</v>
      </c>
      <c r="M42">
        <f t="shared" si="9"/>
        <v>2.349470207601532E-10</v>
      </c>
      <c r="N42">
        <f t="shared" si="9"/>
        <v>2.3494954302003814E-10</v>
      </c>
      <c r="O42" s="1"/>
      <c r="P42" s="1"/>
      <c r="Q42">
        <f t="shared" si="10"/>
        <v>10961.673975198497</v>
      </c>
      <c r="R42">
        <f>Q42/Sheet1!$G$10</f>
        <v>4.3846695900793988E-14</v>
      </c>
    </row>
    <row r="43" spans="1:18" x14ac:dyDescent="0.3">
      <c r="A43">
        <f t="shared" si="11"/>
        <v>12589.254117941706</v>
      </c>
      <c r="B43">
        <f t="shared" si="6"/>
        <v>1.0000135151195111</v>
      </c>
      <c r="C43">
        <f t="shared" si="7"/>
        <v>5.1990086609693788E-3</v>
      </c>
      <c r="D43">
        <f t="shared" si="8"/>
        <v>5.1990789261927711E-3</v>
      </c>
      <c r="E43">
        <f t="shared" si="12"/>
        <v>1.0398157852385543E-4</v>
      </c>
      <c r="F43">
        <f t="shared" si="13"/>
        <v>1.0398017321938758E-4</v>
      </c>
      <c r="G43">
        <f t="shared" si="14"/>
        <v>1.6167741542622373E-16</v>
      </c>
      <c r="H43">
        <f t="shared" si="15"/>
        <v>1.6167304591692726E-16</v>
      </c>
      <c r="I43">
        <f t="shared" si="16"/>
        <v>7.1348170251846214E-10</v>
      </c>
      <c r="J43">
        <f t="shared" si="17"/>
        <v>7.1350098566435901E-10</v>
      </c>
      <c r="M43">
        <f t="shared" si="9"/>
        <v>2.0939660714956215E-10</v>
      </c>
      <c r="N43">
        <f t="shared" si="9"/>
        <v>2.0939943716973299E-10</v>
      </c>
      <c r="O43" s="1"/>
      <c r="P43" s="1"/>
      <c r="Q43">
        <f t="shared" si="10"/>
        <v>21871.384526825306</v>
      </c>
      <c r="R43">
        <f>Q43/Sheet1!$G$10</f>
        <v>8.7485538107301223E-14</v>
      </c>
    </row>
    <row r="44" spans="1:18" x14ac:dyDescent="0.3">
      <c r="A44">
        <f t="shared" si="11"/>
        <v>15848.931924611177</v>
      </c>
      <c r="B44">
        <f t="shared" si="6"/>
        <v>1.0000170145273959</v>
      </c>
      <c r="C44">
        <f t="shared" si="7"/>
        <v>5.8333683519162464E-3</v>
      </c>
      <c r="D44">
        <f t="shared" si="8"/>
        <v>5.8334676039218806E-3</v>
      </c>
      <c r="E44">
        <f t="shared" si="12"/>
        <v>1.1666935207843762E-4</v>
      </c>
      <c r="F44">
        <f t="shared" si="13"/>
        <v>1.1666736703832493E-4</v>
      </c>
      <c r="G44">
        <f t="shared" si="14"/>
        <v>2.0354016197221667E-16</v>
      </c>
      <c r="H44">
        <f t="shared" si="15"/>
        <v>2.0353323716325866E-16</v>
      </c>
      <c r="I44">
        <f t="shared" si="16"/>
        <v>5.6673767230681794E-10</v>
      </c>
      <c r="J44">
        <f t="shared" si="17"/>
        <v>5.6675695441604357E-10</v>
      </c>
      <c r="M44">
        <f t="shared" si="9"/>
        <v>1.8662475929679203E-10</v>
      </c>
      <c r="N44">
        <f t="shared" si="9"/>
        <v>1.8662793462887186E-10</v>
      </c>
      <c r="O44" s="1"/>
      <c r="P44" s="1"/>
      <c r="Q44">
        <f t="shared" si="10"/>
        <v>43639.072477405236</v>
      </c>
      <c r="R44">
        <f>Q44/Sheet1!$G$10</f>
        <v>1.7455628990962094E-13</v>
      </c>
    </row>
    <row r="45" spans="1:18" x14ac:dyDescent="0.3">
      <c r="A45">
        <f t="shared" si="11"/>
        <v>19952.62314968885</v>
      </c>
      <c r="B45">
        <f t="shared" si="6"/>
        <v>1.0000214200209083</v>
      </c>
      <c r="C45">
        <f t="shared" si="7"/>
        <v>6.5451253161417132E-3</v>
      </c>
      <c r="D45">
        <f t="shared" si="8"/>
        <v>6.5452655128628327E-3</v>
      </c>
      <c r="E45">
        <f t="shared" si="12"/>
        <v>1.3090531025725666E-4</v>
      </c>
      <c r="F45">
        <f t="shared" si="13"/>
        <v>1.3090250632283426E-4</v>
      </c>
      <c r="G45">
        <f t="shared" si="14"/>
        <v>2.5624244585451252E-16</v>
      </c>
      <c r="H45">
        <f t="shared" si="15"/>
        <v>2.5623146895653824E-16</v>
      </c>
      <c r="I45">
        <f t="shared" si="16"/>
        <v>4.5017474459552093E-10</v>
      </c>
      <c r="J45">
        <f t="shared" si="17"/>
        <v>4.501940299794051E-10</v>
      </c>
      <c r="M45">
        <f t="shared" si="9"/>
        <v>1.663293086136978E-10</v>
      </c>
      <c r="N45">
        <f t="shared" si="9"/>
        <v>1.66332871390966E-10</v>
      </c>
      <c r="O45" s="1"/>
      <c r="P45" s="1"/>
      <c r="Q45">
        <f t="shared" si="10"/>
        <v>87071.203677715253</v>
      </c>
      <c r="R45">
        <f>Q45/Sheet1!$G$10</f>
        <v>3.4828481471086103E-13</v>
      </c>
    </row>
    <row r="46" spans="1:18" x14ac:dyDescent="0.3">
      <c r="A46">
        <f t="shared" si="11"/>
        <v>25118.864315095871</v>
      </c>
      <c r="B46">
        <f t="shared" si="6"/>
        <v>1.0000269662086425</v>
      </c>
      <c r="C46">
        <f t="shared" si="7"/>
        <v>7.343720843966622E-3</v>
      </c>
      <c r="D46">
        <f t="shared" si="8"/>
        <v>7.3439188762751129E-3</v>
      </c>
      <c r="E46">
        <f t="shared" si="12"/>
        <v>1.4687837752550226E-4</v>
      </c>
      <c r="F46">
        <f t="shared" si="13"/>
        <v>1.4687441687933245E-4</v>
      </c>
      <c r="G46">
        <f t="shared" si="14"/>
        <v>3.2259102070564751E-16</v>
      </c>
      <c r="H46">
        <f t="shared" si="15"/>
        <v>3.2257362235556122E-16</v>
      </c>
      <c r="I46">
        <f t="shared" si="16"/>
        <v>3.5758551916528067E-10</v>
      </c>
      <c r="J46">
        <f t="shared" si="17"/>
        <v>3.576048059191163E-10</v>
      </c>
      <c r="M46">
        <f t="shared" si="9"/>
        <v>1.4824094680083611E-10</v>
      </c>
      <c r="N46">
        <f t="shared" si="9"/>
        <v>1.4824494429713691E-10</v>
      </c>
      <c r="O46" s="1"/>
      <c r="P46" s="1"/>
      <c r="Q46">
        <f t="shared" si="10"/>
        <v>173729.40819822715</v>
      </c>
      <c r="R46">
        <f>Q46/Sheet1!$G$10</f>
        <v>6.9491763279290861E-13</v>
      </c>
    </row>
    <row r="47" spans="1:18" x14ac:dyDescent="0.3">
      <c r="A47">
        <f t="shared" si="11"/>
        <v>31622.776601683883</v>
      </c>
      <c r="B47">
        <f t="shared" si="6"/>
        <v>1.0000339484453198</v>
      </c>
      <c r="C47">
        <f t="shared" si="7"/>
        <v>8.239747162702633E-3</v>
      </c>
      <c r="D47">
        <f t="shared" si="8"/>
        <v>8.2400268893086347E-3</v>
      </c>
      <c r="E47">
        <f t="shared" si="12"/>
        <v>1.6480053778617268E-4</v>
      </c>
      <c r="F47">
        <f t="shared" si="13"/>
        <v>1.6479494325405267E-4</v>
      </c>
      <c r="G47">
        <f t="shared" si="14"/>
        <v>4.0611944892836197E-16</v>
      </c>
      <c r="H47">
        <f t="shared" si="15"/>
        <v>4.0609187586377105E-16</v>
      </c>
      <c r="I47">
        <f t="shared" si="16"/>
        <v>2.840392843077919E-10</v>
      </c>
      <c r="J47">
        <f t="shared" si="17"/>
        <v>2.8405857017386818E-10</v>
      </c>
      <c r="M47">
        <f t="shared" si="9"/>
        <v>1.3211965228658353E-10</v>
      </c>
      <c r="N47">
        <f t="shared" si="9"/>
        <v>1.3212413754337482E-10</v>
      </c>
      <c r="O47" s="1"/>
      <c r="P47" s="1"/>
      <c r="Q47">
        <f t="shared" si="10"/>
        <v>346634.52569758013</v>
      </c>
      <c r="R47">
        <f>Q47/Sheet1!$G$10</f>
        <v>1.3865381027903205E-12</v>
      </c>
    </row>
    <row r="48" spans="1:18" x14ac:dyDescent="0.3">
      <c r="A48">
        <f t="shared" si="11"/>
        <v>39810.717055349844</v>
      </c>
      <c r="B48">
        <f t="shared" si="6"/>
        <v>1.0000427385605042</v>
      </c>
      <c r="C48">
        <f t="shared" si="7"/>
        <v>9.2450874288470281E-3</v>
      </c>
      <c r="D48">
        <f t="shared" si="8"/>
        <v>9.2454825505754717E-3</v>
      </c>
      <c r="E48">
        <f t="shared" si="12"/>
        <v>1.8490965101150943E-4</v>
      </c>
      <c r="F48">
        <f t="shared" si="13"/>
        <v>1.8490174857694057E-4</v>
      </c>
      <c r="G48">
        <f t="shared" si="14"/>
        <v>5.1127633590611449E-16</v>
      </c>
      <c r="H48">
        <f t="shared" si="15"/>
        <v>5.1123263682879469E-16</v>
      </c>
      <c r="I48">
        <f t="shared" si="16"/>
        <v>2.2561943418063685E-10</v>
      </c>
      <c r="J48">
        <f t="shared" si="17"/>
        <v>2.2563871964949948E-10</v>
      </c>
      <c r="M48">
        <f t="shared" si="9"/>
        <v>1.1775150528836296E-10</v>
      </c>
      <c r="N48">
        <f t="shared" si="9"/>
        <v>1.1775653781819619E-10</v>
      </c>
      <c r="O48" s="1"/>
      <c r="P48" s="1"/>
      <c r="Q48">
        <f t="shared" si="10"/>
        <v>691623.74508543941</v>
      </c>
      <c r="R48">
        <f>Q48/Sheet1!$G$10</f>
        <v>2.7664949803417578E-12</v>
      </c>
    </row>
    <row r="49" spans="1:18" x14ac:dyDescent="0.3">
      <c r="A49">
        <f t="shared" si="11"/>
        <v>50118.723362727382</v>
      </c>
      <c r="B49">
        <f t="shared" si="6"/>
        <v>1.0000538046598821</v>
      </c>
      <c r="C49">
        <f t="shared" si="7"/>
        <v>1.0373072619192064E-2</v>
      </c>
      <c r="D49">
        <f t="shared" si="8"/>
        <v>1.0373630738836273E-2</v>
      </c>
      <c r="E49">
        <f t="shared" si="12"/>
        <v>2.0747261477672548E-4</v>
      </c>
      <c r="F49">
        <f t="shared" si="13"/>
        <v>2.0746145238384128E-4</v>
      </c>
      <c r="G49">
        <f t="shared" si="14"/>
        <v>6.4366232607797849E-16</v>
      </c>
      <c r="H49">
        <f t="shared" si="15"/>
        <v>6.4359306736345174E-16</v>
      </c>
      <c r="I49">
        <f t="shared" si="16"/>
        <v>1.7921489722720214E-10</v>
      </c>
      <c r="J49">
        <f t="shared" si="17"/>
        <v>1.7923418300580265E-10</v>
      </c>
      <c r="M49">
        <f t="shared" si="9"/>
        <v>1.0494584922633206E-10</v>
      </c>
      <c r="N49">
        <f t="shared" si="9"/>
        <v>1.0495149580205574E-10</v>
      </c>
      <c r="O49" s="1"/>
      <c r="P49" s="1"/>
      <c r="Q49">
        <f t="shared" si="10"/>
        <v>1379963.1134185679</v>
      </c>
      <c r="R49">
        <f>Q49/Sheet1!$G$10</f>
        <v>5.519852453674272E-12</v>
      </c>
    </row>
    <row r="50" spans="1:18" x14ac:dyDescent="0.3">
      <c r="A50">
        <f t="shared" si="11"/>
        <v>63095.734448019524</v>
      </c>
      <c r="B50">
        <f t="shared" si="6"/>
        <v>1.0000677360535986</v>
      </c>
      <c r="C50">
        <f t="shared" si="7"/>
        <v>1.1638657307492885E-2</v>
      </c>
      <c r="D50">
        <f t="shared" si="8"/>
        <v>1.1639445664208081E-2</v>
      </c>
      <c r="E50">
        <f t="shared" si="12"/>
        <v>2.3278891328416162E-4</v>
      </c>
      <c r="F50">
        <f t="shared" si="13"/>
        <v>2.3277314614985771E-4</v>
      </c>
      <c r="G50">
        <f t="shared" si="14"/>
        <v>8.1032849261133221E-16</v>
      </c>
      <c r="H50">
        <f t="shared" si="15"/>
        <v>8.1021872628782599E-16</v>
      </c>
      <c r="I50">
        <f t="shared" si="16"/>
        <v>1.4235446324409992E-10</v>
      </c>
      <c r="J50">
        <f t="shared" si="17"/>
        <v>1.4237374905613809E-10</v>
      </c>
      <c r="M50">
        <f t="shared" si="9"/>
        <v>9.3532760825137246E-11</v>
      </c>
      <c r="N50">
        <f t="shared" si="9"/>
        <v>9.3539096365237725E-11</v>
      </c>
      <c r="O50" s="1"/>
      <c r="P50" s="1"/>
      <c r="Q50">
        <f t="shared" si="10"/>
        <v>2753369.1108585717</v>
      </c>
      <c r="R50">
        <f>Q50/Sheet1!$G$10</f>
        <v>1.1013476443434287E-11</v>
      </c>
    </row>
    <row r="51" spans="1:18" x14ac:dyDescent="0.3">
      <c r="A51">
        <f t="shared" si="11"/>
        <v>79432.823472428412</v>
      </c>
      <c r="B51">
        <f t="shared" si="6"/>
        <v>1.0000852746391697</v>
      </c>
      <c r="C51">
        <f t="shared" si="7"/>
        <v>1.3058616524248282E-2</v>
      </c>
      <c r="D51">
        <f t="shared" si="8"/>
        <v>1.3059730093060443E-2</v>
      </c>
      <c r="E51">
        <f t="shared" si="12"/>
        <v>2.6119460186120889E-4</v>
      </c>
      <c r="F51">
        <f t="shared" si="13"/>
        <v>2.6117233048496567E-4</v>
      </c>
      <c r="G51">
        <f t="shared" si="14"/>
        <v>1.0201520580922683E-15</v>
      </c>
      <c r="H51">
        <f t="shared" si="15"/>
        <v>1.0199780945131803E-15</v>
      </c>
      <c r="I51">
        <f t="shared" si="16"/>
        <v>1.1307518002051957E-10</v>
      </c>
      <c r="J51">
        <f t="shared" si="17"/>
        <v>1.1309446569256313E-10</v>
      </c>
      <c r="M51">
        <f t="shared" si="9"/>
        <v>8.3360795337266736E-11</v>
      </c>
      <c r="N51">
        <f t="shared" si="9"/>
        <v>8.336790389901002E-11</v>
      </c>
      <c r="O51" s="1"/>
      <c r="P51" s="1"/>
      <c r="Q51">
        <f t="shared" si="10"/>
        <v>5493645.1620084755</v>
      </c>
      <c r="R51">
        <f>Q51/Sheet1!$G$10</f>
        <v>2.1974580648033901E-11</v>
      </c>
    </row>
    <row r="52" spans="1:18" x14ac:dyDescent="0.3">
      <c r="A52">
        <f t="shared" si="11"/>
        <v>100000.00000000033</v>
      </c>
      <c r="B52">
        <f t="shared" si="6"/>
        <v>1.0001073544102324</v>
      </c>
      <c r="C52">
        <f t="shared" si="7"/>
        <v>1.4651766122379936E-2</v>
      </c>
      <c r="D52">
        <f t="shared" si="8"/>
        <v>1.4653339054090867E-2</v>
      </c>
      <c r="E52">
        <f t="shared" si="12"/>
        <v>2.9306678108181736E-4</v>
      </c>
      <c r="F52">
        <f t="shared" si="13"/>
        <v>2.9303532244759871E-4</v>
      </c>
      <c r="G52">
        <f t="shared" si="14"/>
        <v>1.2843094994923452E-15</v>
      </c>
      <c r="H52">
        <f t="shared" si="15"/>
        <v>1.2840337914244471E-15</v>
      </c>
      <c r="I52">
        <f t="shared" si="16"/>
        <v>8.9817818573080112E-11</v>
      </c>
      <c r="J52">
        <f t="shared" si="17"/>
        <v>8.983710427832166E-11</v>
      </c>
      <c r="M52">
        <f t="shared" si="9"/>
        <v>7.429497696251178E-11</v>
      </c>
      <c r="N52">
        <f t="shared" si="9"/>
        <v>7.4302952855946829E-11</v>
      </c>
      <c r="O52" s="1"/>
      <c r="P52" s="1"/>
      <c r="Q52">
        <f t="shared" si="10"/>
        <v>10961141.457180848</v>
      </c>
      <c r="R52">
        <f>Q52/Sheet1!$G$10</f>
        <v>4.3844565828723394E-11</v>
      </c>
    </row>
    <row r="53" spans="1:18" x14ac:dyDescent="0.3">
      <c r="A53">
        <f t="shared" si="11"/>
        <v>125892.54117941715</v>
      </c>
      <c r="B53">
        <f t="shared" si="6"/>
        <v>1.0001351511951098</v>
      </c>
      <c r="C53">
        <f t="shared" si="7"/>
        <v>1.6439209304458177E-2</v>
      </c>
      <c r="D53">
        <f t="shared" si="8"/>
        <v>1.6441431083242333E-2</v>
      </c>
      <c r="E53">
        <f t="shared" si="12"/>
        <v>3.2882862166484664E-4</v>
      </c>
      <c r="F53">
        <f t="shared" si="13"/>
        <v>3.2878418608916354E-4</v>
      </c>
      <c r="G53">
        <f t="shared" si="14"/>
        <v>1.6168722902535525E-15</v>
      </c>
      <c r="H53">
        <f t="shared" si="15"/>
        <v>1.6164353353395493E-15</v>
      </c>
      <c r="I53">
        <f t="shared" si="16"/>
        <v>7.1343839777845023E-11</v>
      </c>
      <c r="J53">
        <f t="shared" si="17"/>
        <v>7.1363125449652138E-11</v>
      </c>
      <c r="M53">
        <f t="shared" si="9"/>
        <v>6.6215007801672713E-11</v>
      </c>
      <c r="N53">
        <f t="shared" si="9"/>
        <v>6.6223956839111298E-11</v>
      </c>
      <c r="O53" s="1"/>
      <c r="P53" s="1"/>
      <c r="Q53">
        <f t="shared" si="10"/>
        <v>21870046.767584499</v>
      </c>
      <c r="R53">
        <f>Q53/Sheet1!$G$10</f>
        <v>8.7480187070338001E-11</v>
      </c>
    </row>
    <row r="54" spans="1:18" x14ac:dyDescent="0.3">
      <c r="A54">
        <f t="shared" si="11"/>
        <v>158489.3192461119</v>
      </c>
      <c r="B54">
        <f t="shared" si="6"/>
        <v>1.0001701452739582</v>
      </c>
      <c r="C54">
        <f t="shared" si="7"/>
        <v>1.8444612204430409E-2</v>
      </c>
      <c r="D54">
        <f t="shared" si="8"/>
        <v>1.8447750468026984E-2</v>
      </c>
      <c r="E54">
        <f t="shared" si="12"/>
        <v>3.6895500936053971E-4</v>
      </c>
      <c r="F54">
        <f t="shared" si="13"/>
        <v>3.6889224408860822E-4</v>
      </c>
      <c r="G54">
        <f t="shared" si="14"/>
        <v>2.0355571569875832E-15</v>
      </c>
      <c r="H54">
        <f t="shared" si="15"/>
        <v>2.034864652185652E-15</v>
      </c>
      <c r="I54">
        <f t="shared" si="16"/>
        <v>5.6669436778576508E-11</v>
      </c>
      <c r="J54">
        <f t="shared" si="17"/>
        <v>5.6688722511929705E-11</v>
      </c>
      <c r="M54">
        <f t="shared" si="9"/>
        <v>5.9013671576618523E-11</v>
      </c>
      <c r="N54">
        <f t="shared" si="9"/>
        <v>5.9023712473936199E-11</v>
      </c>
      <c r="O54" s="1"/>
      <c r="P54" s="1"/>
      <c r="Q54">
        <f t="shared" si="10"/>
        <v>38646016.977547668</v>
      </c>
      <c r="R54">
        <f>Q54/Sheet1!$G$10</f>
        <v>1.5458406791019067E-10</v>
      </c>
    </row>
    <row r="55" spans="1:18" x14ac:dyDescent="0.3">
      <c r="A55">
        <f t="shared" si="11"/>
        <v>199526.23149688868</v>
      </c>
      <c r="B55">
        <f t="shared" si="6"/>
        <v>1.0002142002090826</v>
      </c>
      <c r="C55">
        <f t="shared" si="7"/>
        <v>2.0694511646264308E-2</v>
      </c>
      <c r="D55">
        <f t="shared" si="8"/>
        <v>2.06989444149858E-2</v>
      </c>
      <c r="E55">
        <f t="shared" si="12"/>
        <v>4.1397888829971602E-4</v>
      </c>
      <c r="F55">
        <f t="shared" si="13"/>
        <v>4.1389023292528619E-4</v>
      </c>
      <c r="G55">
        <f t="shared" si="14"/>
        <v>2.5626709612910081E-15</v>
      </c>
      <c r="H55">
        <f t="shared" si="15"/>
        <v>2.5615734653988545E-15</v>
      </c>
      <c r="I55">
        <f t="shared" si="16"/>
        <v>4.5013144238765032E-11</v>
      </c>
      <c r="J55">
        <f t="shared" si="17"/>
        <v>4.5032429940136576E-11</v>
      </c>
      <c r="M55">
        <f t="shared" si="9"/>
        <v>5.2595410935997823E-11</v>
      </c>
      <c r="N55">
        <f t="shared" si="9"/>
        <v>5.2606676884017091E-11</v>
      </c>
      <c r="O55" s="1"/>
      <c r="P55" s="1"/>
      <c r="Q55">
        <f t="shared" si="10"/>
        <v>54588348.994810194</v>
      </c>
      <c r="R55">
        <f>Q55/Sheet1!$G$10</f>
        <v>2.1835339597924079E-10</v>
      </c>
    </row>
    <row r="56" spans="1:18" x14ac:dyDescent="0.3">
      <c r="A56">
        <f t="shared" si="11"/>
        <v>251188.64315095893</v>
      </c>
      <c r="B56">
        <f t="shared" si="6"/>
        <v>1.0002696620864255</v>
      </c>
      <c r="C56">
        <f t="shared" si="7"/>
        <v>2.3218658409536446E-2</v>
      </c>
      <c r="D56">
        <f t="shared" si="8"/>
        <v>2.3224919601407164E-2</v>
      </c>
      <c r="E56">
        <f t="shared" si="12"/>
        <v>4.6449839202814328E-4</v>
      </c>
      <c r="F56">
        <f t="shared" si="13"/>
        <v>4.6437316819072894E-4</v>
      </c>
      <c r="G56">
        <f t="shared" si="14"/>
        <v>3.2263008730624202E-15</v>
      </c>
      <c r="H56">
        <f t="shared" si="15"/>
        <v>3.2245615546918198E-15</v>
      </c>
      <c r="I56">
        <f t="shared" si="16"/>
        <v>3.5754221988475713E-11</v>
      </c>
      <c r="J56">
        <f t="shared" si="17"/>
        <v>3.5773507703471789E-11</v>
      </c>
      <c r="M56">
        <f t="shared" si="9"/>
        <v>4.6875059467658794E-11</v>
      </c>
      <c r="N56">
        <f t="shared" si="9"/>
        <v>4.6887699893996161E-11</v>
      </c>
      <c r="O56" s="1"/>
      <c r="P56" s="1"/>
      <c r="Q56">
        <f t="shared" si="10"/>
        <v>77107023.968023196</v>
      </c>
      <c r="R56">
        <f>Q56/Sheet1!$G$10</f>
        <v>3.0842809587209278E-10</v>
      </c>
    </row>
    <row r="57" spans="1:18" x14ac:dyDescent="0.3">
      <c r="A57">
        <f t="shared" si="11"/>
        <v>316227.76601683913</v>
      </c>
      <c r="B57">
        <f t="shared" si="6"/>
        <v>1.0003394844531985</v>
      </c>
      <c r="C57">
        <f t="shared" si="7"/>
        <v>2.6050399493113198E-2</v>
      </c>
      <c r="D57">
        <f t="shared" si="8"/>
        <v>2.6059243198740721E-2</v>
      </c>
      <c r="E57">
        <f t="shared" si="12"/>
        <v>5.2118486397481438E-4</v>
      </c>
      <c r="F57">
        <f t="shared" si="13"/>
        <v>5.2100798986226397E-4</v>
      </c>
      <c r="G57">
        <f t="shared" si="14"/>
        <v>4.0618136500790499E-15</v>
      </c>
      <c r="H57">
        <f t="shared" si="15"/>
        <v>4.059057209553103E-15</v>
      </c>
      <c r="I57">
        <f t="shared" si="16"/>
        <v>2.839959869031456E-11</v>
      </c>
      <c r="J57">
        <f t="shared" si="17"/>
        <v>2.8418884401431507E-11</v>
      </c>
      <c r="M57">
        <f t="shared" si="9"/>
        <v>4.1776711593073576E-11</v>
      </c>
      <c r="N57">
        <f t="shared" si="9"/>
        <v>4.1790894137165181E-11</v>
      </c>
      <c r="O57" s="1"/>
      <c r="P57" s="1"/>
      <c r="Q57">
        <f t="shared" si="10"/>
        <v>108914666.56952736</v>
      </c>
      <c r="R57">
        <f>Q57/Sheet1!$G$10</f>
        <v>4.3565866627810941E-10</v>
      </c>
    </row>
    <row r="58" spans="1:18" x14ac:dyDescent="0.3">
      <c r="A58">
        <f t="shared" si="11"/>
        <v>398107.17055349879</v>
      </c>
      <c r="B58">
        <f t="shared" si="6"/>
        <v>1.0004273856050407</v>
      </c>
      <c r="C58">
        <f t="shared" si="7"/>
        <v>2.9227102949334078E-2</v>
      </c>
      <c r="D58">
        <f t="shared" si="8"/>
        <v>2.9239594192411667E-2</v>
      </c>
      <c r="E58">
        <f t="shared" si="12"/>
        <v>5.847918838482334E-4</v>
      </c>
      <c r="F58">
        <f t="shared" si="13"/>
        <v>5.845420589866816E-4</v>
      </c>
      <c r="G58">
        <f t="shared" si="14"/>
        <v>5.1137446764745089E-15</v>
      </c>
      <c r="H58">
        <f t="shared" si="15"/>
        <v>5.1093763970155973E-15</v>
      </c>
      <c r="I58">
        <f t="shared" si="16"/>
        <v>2.2557613826080468E-11</v>
      </c>
      <c r="J58">
        <f t="shared" si="17"/>
        <v>2.2576899537968144E-11</v>
      </c>
      <c r="K58">
        <f t="shared" ref="K58:K89" si="18">1/(4*PI()*$T$6)*$T$15*$T$10^2/G58</f>
        <v>9.0230455304321886E-9</v>
      </c>
      <c r="L58">
        <f t="shared" ref="L58:L89" si="19">1/(4*PI()*$T$6)*$T$15*$T$10^2/H58</f>
        <v>9.0307598151872589E-9</v>
      </c>
      <c r="M58">
        <f t="shared" si="9"/>
        <v>3.7232715347673647E-11</v>
      </c>
      <c r="N58">
        <f t="shared" si="9"/>
        <v>3.7248628074249823E-11</v>
      </c>
      <c r="O58" s="1">
        <v>9.0230455299999999E-9</v>
      </c>
      <c r="P58" s="1">
        <v>9.0307598099999993E-9</v>
      </c>
      <c r="Q58">
        <f t="shared" si="10"/>
        <v>10.804531606156019</v>
      </c>
      <c r="R58">
        <f>Q58/Sheet1!$G$10</f>
        <v>4.3218126424624075E-17</v>
      </c>
    </row>
    <row r="59" spans="1:18" x14ac:dyDescent="0.3">
      <c r="A59">
        <f t="shared" si="11"/>
        <v>501187.23362727423</v>
      </c>
      <c r="B59">
        <f t="shared" si="6"/>
        <v>1.000538046598821</v>
      </c>
      <c r="C59">
        <f t="shared" si="7"/>
        <v>3.2790628811306427E-2</v>
      </c>
      <c r="D59">
        <f t="shared" si="8"/>
        <v>3.2808271697611552E-2</v>
      </c>
      <c r="E59">
        <f t="shared" si="12"/>
        <v>6.5616543395223103E-4</v>
      </c>
      <c r="F59">
        <f t="shared" si="13"/>
        <v>6.5581257622612853E-4</v>
      </c>
      <c r="G59">
        <f t="shared" si="14"/>
        <v>6.4381785417937856E-15</v>
      </c>
      <c r="H59">
        <f t="shared" si="15"/>
        <v>6.4312560530584913E-15</v>
      </c>
      <c r="I59">
        <f t="shared" si="16"/>
        <v>1.7917160399989037E-11</v>
      </c>
      <c r="J59">
        <f t="shared" si="17"/>
        <v>1.7936446110278616E-11</v>
      </c>
      <c r="K59">
        <f t="shared" si="18"/>
        <v>7.1668641599956161E-9</v>
      </c>
      <c r="L59">
        <f t="shared" si="19"/>
        <v>7.1745784441114478E-9</v>
      </c>
      <c r="M59">
        <f t="shared" si="9"/>
        <v>3.318277468199614E-11</v>
      </c>
      <c r="N59">
        <f t="shared" si="9"/>
        <v>3.3200628561053235E-11</v>
      </c>
      <c r="O59" s="1">
        <v>7.1668641600000001E-9</v>
      </c>
      <c r="P59" s="1">
        <v>7.1745784400000003E-9</v>
      </c>
      <c r="Q59">
        <f t="shared" si="10"/>
        <v>21.556676253512368</v>
      </c>
      <c r="R59">
        <f>Q59/Sheet1!$G$10</f>
        <v>8.6226705014049477E-17</v>
      </c>
    </row>
    <row r="60" spans="1:18" x14ac:dyDescent="0.3">
      <c r="A60">
        <f t="shared" si="11"/>
        <v>630957.34448019578</v>
      </c>
      <c r="B60">
        <f t="shared" si="6"/>
        <v>1.0006773605359851</v>
      </c>
      <c r="C60">
        <f t="shared" si="7"/>
        <v>3.6787849382238773E-2</v>
      </c>
      <c r="D60">
        <f t="shared" si="8"/>
        <v>3.6812768019614063E-2</v>
      </c>
      <c r="E60">
        <f t="shared" si="12"/>
        <v>7.3625536039228123E-4</v>
      </c>
      <c r="F60">
        <f t="shared" si="13"/>
        <v>7.3575698764477549E-4</v>
      </c>
      <c r="G60">
        <f t="shared" si="14"/>
        <v>8.1057498725569345E-15</v>
      </c>
      <c r="H60">
        <f t="shared" si="15"/>
        <v>8.0947799963442365E-15</v>
      </c>
      <c r="I60">
        <f t="shared" si="16"/>
        <v>1.423111734642001E-11</v>
      </c>
      <c r="J60">
        <f t="shared" si="17"/>
        <v>1.4250403058413308E-11</v>
      </c>
      <c r="K60">
        <f t="shared" si="18"/>
        <v>5.6924469385680049E-9</v>
      </c>
      <c r="L60">
        <f t="shared" si="19"/>
        <v>5.7001612233653243E-9</v>
      </c>
      <c r="M60">
        <f t="shared" si="9"/>
        <v>2.9573149372182649E-11</v>
      </c>
      <c r="N60">
        <f t="shared" si="9"/>
        <v>2.9593181056492157E-11</v>
      </c>
      <c r="O60" s="1">
        <v>5.6924469400000001E-9</v>
      </c>
      <c r="P60" s="1">
        <v>5.7001612200000004E-9</v>
      </c>
      <c r="Q60">
        <f t="shared" si="10"/>
        <v>43.00821438325827</v>
      </c>
      <c r="R60">
        <f>Q60/Sheet1!$G$10</f>
        <v>1.7203285753303309E-16</v>
      </c>
    </row>
    <row r="61" spans="1:18" x14ac:dyDescent="0.3">
      <c r="A61">
        <f t="shared" si="11"/>
        <v>794328.23472428473</v>
      </c>
      <c r="B61">
        <f t="shared" si="6"/>
        <v>1.0008527463916981</v>
      </c>
      <c r="C61">
        <f t="shared" si="7"/>
        <v>4.1271221594684666E-2</v>
      </c>
      <c r="D61">
        <f t="shared" si="8"/>
        <v>4.1306415479980506E-2</v>
      </c>
      <c r="E61">
        <f t="shared" si="12"/>
        <v>8.2612830959961014E-4</v>
      </c>
      <c r="F61">
        <f t="shared" si="13"/>
        <v>8.2542443189369339E-4</v>
      </c>
      <c r="G61">
        <f t="shared" si="14"/>
        <v>1.0205427267544504E-14</v>
      </c>
      <c r="H61">
        <f t="shared" si="15"/>
        <v>1.0188044237303111E-14</v>
      </c>
      <c r="I61">
        <f t="shared" si="16"/>
        <v>1.1303189429798534E-11</v>
      </c>
      <c r="J61">
        <f t="shared" si="17"/>
        <v>1.1322475141472514E-11</v>
      </c>
      <c r="K61">
        <f t="shared" si="18"/>
        <v>4.5212757719194142E-9</v>
      </c>
      <c r="L61">
        <f t="shared" si="19"/>
        <v>4.528990056589007E-9</v>
      </c>
      <c r="M61">
        <f t="shared" si="9"/>
        <v>2.6355941923239206E-11</v>
      </c>
      <c r="N61">
        <f t="shared" si="9"/>
        <v>2.6378416857614051E-11</v>
      </c>
      <c r="O61" s="1">
        <v>4.5212757700000003E-9</v>
      </c>
      <c r="P61" s="1">
        <v>4.5289900499999997E-9</v>
      </c>
      <c r="Q61">
        <f t="shared" si="10"/>
        <v>85.805113992845691</v>
      </c>
      <c r="R61">
        <f>Q61/Sheet1!$G$10</f>
        <v>3.4322045597138276E-16</v>
      </c>
    </row>
    <row r="62" spans="1:18" x14ac:dyDescent="0.3">
      <c r="A62">
        <f t="shared" si="11"/>
        <v>1000000.0000000041</v>
      </c>
      <c r="B62">
        <f t="shared" si="6"/>
        <v>1.0010735441023246</v>
      </c>
      <c r="C62">
        <f t="shared" si="7"/>
        <v>4.6299413130437048E-2</v>
      </c>
      <c r="D62">
        <f t="shared" si="8"/>
        <v>4.6349117592344322E-2</v>
      </c>
      <c r="E62">
        <f t="shared" si="12"/>
        <v>9.269823518468865E-4</v>
      </c>
      <c r="F62">
        <f t="shared" si="13"/>
        <v>9.2598826260874094E-4</v>
      </c>
      <c r="G62">
        <f t="shared" si="14"/>
        <v>1.2849286670611785E-14</v>
      </c>
      <c r="H62">
        <f t="shared" si="15"/>
        <v>1.2821742511188095E-14</v>
      </c>
      <c r="I62">
        <f t="shared" si="16"/>
        <v>8.9774538131301978E-12</v>
      </c>
      <c r="J62">
        <f t="shared" si="17"/>
        <v>8.9967395240101253E-12</v>
      </c>
      <c r="K62">
        <f t="shared" si="18"/>
        <v>3.5909815252520792E-9</v>
      </c>
      <c r="L62">
        <f t="shared" si="19"/>
        <v>3.5986958096040511E-9</v>
      </c>
      <c r="M62">
        <f t="shared" si="9"/>
        <v>2.3488462003155273E-11</v>
      </c>
      <c r="N62">
        <f t="shared" si="9"/>
        <v>2.3513677903011437E-11</v>
      </c>
      <c r="O62" s="1">
        <v>3.5909815200000001E-9</v>
      </c>
      <c r="P62" s="1">
        <v>3.5986958100000001E-9</v>
      </c>
      <c r="Q62">
        <f t="shared" si="10"/>
        <v>171.18474289501134</v>
      </c>
      <c r="R62">
        <f>Q62/Sheet1!$G$10</f>
        <v>6.8473897158004535E-16</v>
      </c>
    </row>
    <row r="63" spans="1:18" x14ac:dyDescent="0.3">
      <c r="A63">
        <f t="shared" si="11"/>
        <v>1258925.4117941724</v>
      </c>
      <c r="B63">
        <f t="shared" si="6"/>
        <v>1.0013515119510981</v>
      </c>
      <c r="C63">
        <f t="shared" si="7"/>
        <v>5.1937982310470532E-2</v>
      </c>
      <c r="D63">
        <f t="shared" si="8"/>
        <v>5.2008177114279054E-2</v>
      </c>
      <c r="E63">
        <f t="shared" si="12"/>
        <v>1.040163542285581E-3</v>
      </c>
      <c r="F63">
        <f t="shared" si="13"/>
        <v>1.0387596462094106E-3</v>
      </c>
      <c r="G63">
        <f t="shared" si="14"/>
        <v>1.6178536048778676E-14</v>
      </c>
      <c r="H63">
        <f t="shared" si="15"/>
        <v>1.6134893634299182E-14</v>
      </c>
      <c r="I63">
        <f t="shared" si="16"/>
        <v>7.1300565928395531E-12</v>
      </c>
      <c r="J63">
        <f t="shared" si="17"/>
        <v>7.1493423031850784E-12</v>
      </c>
      <c r="K63">
        <f t="shared" si="18"/>
        <v>2.8520226371358218E-9</v>
      </c>
      <c r="L63">
        <f t="shared" si="19"/>
        <v>2.8597369212740321E-9</v>
      </c>
      <c r="M63">
        <f t="shared" si="9"/>
        <v>2.0932659974899537E-11</v>
      </c>
      <c r="N63">
        <f t="shared" si="9"/>
        <v>2.0960950715023885E-11</v>
      </c>
      <c r="O63" s="1">
        <v>2.85202264E-9</v>
      </c>
      <c r="P63" s="1">
        <v>2.8597369199999998E-9</v>
      </c>
      <c r="Q63">
        <f t="shared" si="10"/>
        <v>341.51085604919678</v>
      </c>
      <c r="R63">
        <f>Q63/Sheet1!$G$10</f>
        <v>1.3660434241967871E-15</v>
      </c>
    </row>
    <row r="64" spans="1:18" x14ac:dyDescent="0.3">
      <c r="A64">
        <f t="shared" si="11"/>
        <v>1584893.19246112</v>
      </c>
      <c r="B64">
        <f t="shared" si="6"/>
        <v>1.0017014527395809</v>
      </c>
      <c r="C64">
        <f t="shared" si="7"/>
        <v>5.8260109127023917E-2</v>
      </c>
      <c r="D64">
        <f t="shared" si="8"/>
        <v>5.8359235949306372E-2</v>
      </c>
      <c r="E64">
        <f t="shared" si="12"/>
        <v>1.1671847189861275E-3</v>
      </c>
      <c r="F64">
        <f t="shared" si="13"/>
        <v>1.1652021825404783E-3</v>
      </c>
      <c r="G64">
        <f t="shared" si="14"/>
        <v>2.0371124333531696E-14</v>
      </c>
      <c r="H64">
        <f t="shared" si="15"/>
        <v>2.0301979959367986E-14</v>
      </c>
      <c r="I64">
        <f t="shared" si="16"/>
        <v>5.6626171304256205E-12</v>
      </c>
      <c r="J64">
        <f t="shared" si="17"/>
        <v>5.6819028413954668E-12</v>
      </c>
      <c r="K64">
        <f t="shared" si="18"/>
        <v>2.2650468521702485E-9</v>
      </c>
      <c r="L64">
        <f t="shared" si="19"/>
        <v>2.2727611365581871E-9</v>
      </c>
      <c r="M64">
        <f t="shared" si="9"/>
        <v>1.8654622010357119E-11</v>
      </c>
      <c r="N64">
        <f t="shared" si="9"/>
        <v>1.8686361968082489E-11</v>
      </c>
      <c r="O64" s="1">
        <v>2.26504685E-9</v>
      </c>
      <c r="P64" s="1">
        <v>2.27276114E-9</v>
      </c>
      <c r="Q64">
        <f t="shared" si="10"/>
        <v>681.28426663925768</v>
      </c>
      <c r="R64">
        <f>Q64/Sheet1!$G$10</f>
        <v>2.7251370665570309E-15</v>
      </c>
    </row>
    <row r="65" spans="1:18" x14ac:dyDescent="0.3">
      <c r="A65">
        <f t="shared" si="11"/>
        <v>1995262.3149688879</v>
      </c>
      <c r="B65">
        <f t="shared" si="6"/>
        <v>1.0021420020908252</v>
      </c>
      <c r="C65">
        <f t="shared" si="7"/>
        <v>6.5347370791000767E-2</v>
      </c>
      <c r="D65">
        <f t="shared" si="8"/>
        <v>6.5487344995865018E-2</v>
      </c>
      <c r="E65">
        <f t="shared" si="12"/>
        <v>1.3097468999173005E-3</v>
      </c>
      <c r="F65">
        <f t="shared" si="13"/>
        <v>1.3069474158200153E-3</v>
      </c>
      <c r="G65">
        <f t="shared" si="14"/>
        <v>2.5651359070705607E-14</v>
      </c>
      <c r="H65">
        <f t="shared" si="15"/>
        <v>2.5541820847537671E-14</v>
      </c>
      <c r="I65">
        <f t="shared" si="16"/>
        <v>4.4969889236326406E-12</v>
      </c>
      <c r="J65">
        <f t="shared" si="17"/>
        <v>4.5162746346726227E-12</v>
      </c>
      <c r="K65">
        <f t="shared" si="18"/>
        <v>1.7987955694530565E-9</v>
      </c>
      <c r="L65">
        <f t="shared" si="19"/>
        <v>1.8065098538690494E-9</v>
      </c>
      <c r="M65">
        <f t="shared" si="9"/>
        <v>1.6624120087877978E-11</v>
      </c>
      <c r="N65">
        <f t="shared" si="9"/>
        <v>1.6659728987864345E-11</v>
      </c>
      <c r="O65" s="1">
        <v>1.7979024800000001E-9</v>
      </c>
      <c r="P65" s="1">
        <v>1.8085308299999999E-9</v>
      </c>
      <c r="Q65">
        <f t="shared" si="10"/>
        <v>1358.8713865968316</v>
      </c>
      <c r="R65">
        <f>Q65/Sheet1!$G$10</f>
        <v>5.4354855463873266E-15</v>
      </c>
    </row>
    <row r="66" spans="1:18" x14ac:dyDescent="0.3">
      <c r="A66">
        <f t="shared" si="11"/>
        <v>2511886.4315095907</v>
      </c>
      <c r="B66">
        <f t="shared" si="6"/>
        <v>1.002696620864256</v>
      </c>
      <c r="C66">
        <f t="shared" si="7"/>
        <v>7.3290549250763226E-2</v>
      </c>
      <c r="D66">
        <f t="shared" si="8"/>
        <v>7.3488186075025622E-2</v>
      </c>
      <c r="E66">
        <f t="shared" ref="E66:E97" si="20">D66*$T$13</f>
        <v>1.4697637215005126E-3</v>
      </c>
      <c r="F66">
        <f t="shared" ref="F66:F97" si="21">C66*$T$12</f>
        <v>1.4658109850152646E-3</v>
      </c>
      <c r="G66">
        <f t="shared" ref="G66:G97" si="22">$T$8*$T$1^2*(SQRT((SQRT(5)*E66)^2+1)-1)</f>
        <v>3.2302075434811968E-14</v>
      </c>
      <c r="H66">
        <f t="shared" ref="H66:H97" si="23">$T$8*$T$1^2*(SQRT((SQRT(5)*F66)^2+1)-1)</f>
        <v>3.2128565154462042E-14</v>
      </c>
      <c r="I66">
        <f t="shared" ref="I66:I83" si="24">1/(4*PI()*$T$6)*$T$15*$T$9^2/G66</f>
        <v>3.5710980196885376E-12</v>
      </c>
      <c r="J66">
        <f t="shared" ref="J66:J83" si="25">1/(4*PI()*$T$6)*$T$15*$T$9^2/H66</f>
        <v>3.5903837305683828E-12</v>
      </c>
      <c r="K66">
        <f t="shared" si="18"/>
        <v>1.4284392078754152E-9</v>
      </c>
      <c r="L66">
        <f t="shared" si="19"/>
        <v>1.4361534922273533E-9</v>
      </c>
      <c r="M66">
        <f t="shared" si="9"/>
        <v>1.4814210903724167E-11</v>
      </c>
      <c r="N66">
        <f t="shared" si="9"/>
        <v>1.4854159213934642E-11</v>
      </c>
      <c r="O66" s="1">
        <v>1.4234903400000001E-9</v>
      </c>
      <c r="P66" s="1">
        <v>1.44692154E-9</v>
      </c>
      <c r="Q66">
        <f t="shared" si="10"/>
        <v>2709.4584965223985</v>
      </c>
      <c r="R66">
        <f>Q66/Sheet1!$G$10</f>
        <v>1.0837833986089594E-14</v>
      </c>
    </row>
    <row r="67" spans="1:18" x14ac:dyDescent="0.3">
      <c r="A67">
        <f t="shared" si="11"/>
        <v>3162277.660168393</v>
      </c>
      <c r="B67">
        <f t="shared" ref="B67:B122" si="26">1+$T$3*A67/($T$5*$T$1^2)</f>
        <v>1.0033948445319865</v>
      </c>
      <c r="C67">
        <f t="shared" ref="C67:C122" si="27">SQRT(1-B67^-2)</f>
        <v>8.2190449544162478E-2</v>
      </c>
      <c r="D67">
        <f t="shared" ref="D67:D122" si="28">B67*C67</f>
        <v>8.2469473342378988E-2</v>
      </c>
      <c r="E67">
        <f t="shared" si="20"/>
        <v>1.6493894668475797E-3</v>
      </c>
      <c r="F67">
        <f t="shared" si="21"/>
        <v>1.6438089908832497E-3</v>
      </c>
      <c r="G67">
        <f t="shared" si="22"/>
        <v>4.0680052961503443E-14</v>
      </c>
      <c r="H67">
        <f t="shared" si="23"/>
        <v>4.0405249148280927E-14</v>
      </c>
      <c r="I67">
        <f t="shared" si="24"/>
        <v>2.8356373509702424E-12</v>
      </c>
      <c r="J67">
        <f t="shared" si="25"/>
        <v>2.8549230619456435E-12</v>
      </c>
      <c r="K67">
        <f t="shared" si="18"/>
        <v>1.134254940388097E-9</v>
      </c>
      <c r="L67">
        <f t="shared" si="19"/>
        <v>1.1419692247782574E-9</v>
      </c>
      <c r="M67">
        <f t="shared" ref="M67:N122" si="29">SQRT(5)*$T$16/E67</f>
        <v>1.3200878377479772E-11</v>
      </c>
      <c r="N67">
        <f t="shared" si="29"/>
        <v>1.3245693307256976E-11</v>
      </c>
      <c r="O67" s="1">
        <v>1.1293104600000001E-9</v>
      </c>
      <c r="P67" s="1">
        <v>1.1527459800000001E-9</v>
      </c>
      <c r="Q67">
        <f t="shared" ref="Q67:Q122" si="30">$T$15*$T$8/((4/3)*PI()*MAX($I67,$O67,$M67,$T$19)^2*MAX($J67,$P67,$N67,$T$19))</f>
        <v>5403.5131863549623</v>
      </c>
      <c r="R67">
        <f>Q67/Sheet1!$G$10</f>
        <v>2.1614052745419848E-14</v>
      </c>
    </row>
    <row r="68" spans="1:18" x14ac:dyDescent="0.3">
      <c r="A68">
        <f t="shared" ref="A68:A121" si="31">A67*(10^0.1)</f>
        <v>3981071.7055349899</v>
      </c>
      <c r="B68">
        <f t="shared" si="26"/>
        <v>1.0042738560504081</v>
      </c>
      <c r="C68">
        <f t="shared" si="27"/>
        <v>9.2158695557624348E-2</v>
      </c>
      <c r="D68">
        <f t="shared" si="28"/>
        <v>9.2552568556231021E-2</v>
      </c>
      <c r="E68">
        <f t="shared" si="20"/>
        <v>1.8510513711246204E-3</v>
      </c>
      <c r="F68">
        <f t="shared" si="21"/>
        <v>1.843173911152487E-3</v>
      </c>
      <c r="G68">
        <f t="shared" si="22"/>
        <v>5.1235577551164366E-14</v>
      </c>
      <c r="H68">
        <f t="shared" si="23"/>
        <v>5.0800424102172654E-14</v>
      </c>
      <c r="I68">
        <f t="shared" si="24"/>
        <v>2.2514409543230625E-12</v>
      </c>
      <c r="J68">
        <f t="shared" si="25"/>
        <v>2.2707266652947743E-12</v>
      </c>
      <c r="K68">
        <f t="shared" si="18"/>
        <v>9.0057638172922511E-10</v>
      </c>
      <c r="L68">
        <f t="shared" si="19"/>
        <v>9.0829066611790982E-10</v>
      </c>
      <c r="M68">
        <f t="shared" si="29"/>
        <v>1.1762715010833284E-11</v>
      </c>
      <c r="N68">
        <f t="shared" si="29"/>
        <v>1.1812987161551559E-11</v>
      </c>
      <c r="O68" s="1">
        <v>8.9563733999999996E-10</v>
      </c>
      <c r="P68" s="1">
        <v>9.1907828599999995E-10</v>
      </c>
      <c r="Q68">
        <f t="shared" si="30"/>
        <v>10775.05870284479</v>
      </c>
      <c r="R68">
        <f>Q68/Sheet1!$G$10</f>
        <v>4.3100234811379157E-14</v>
      </c>
    </row>
    <row r="69" spans="1:18" x14ac:dyDescent="0.3">
      <c r="A69">
        <f t="shared" si="31"/>
        <v>5011872.3362727454</v>
      </c>
      <c r="B69">
        <f t="shared" si="26"/>
        <v>1.0053804659882091</v>
      </c>
      <c r="C69">
        <f t="shared" si="27"/>
        <v>0.10331845244469064</v>
      </c>
      <c r="D69">
        <f t="shared" si="28"/>
        <v>0.10387435386402369</v>
      </c>
      <c r="E69">
        <f t="shared" si="20"/>
        <v>2.0774870772804739E-3</v>
      </c>
      <c r="F69">
        <f t="shared" si="21"/>
        <v>2.0663690488938128E-3</v>
      </c>
      <c r="G69">
        <f t="shared" si="22"/>
        <v>6.4537311852549414E-14</v>
      </c>
      <c r="H69">
        <f t="shared" si="23"/>
        <v>6.3848398918743785E-14</v>
      </c>
      <c r="I69">
        <f t="shared" si="24"/>
        <v>1.7873982399613993E-12</v>
      </c>
      <c r="J69">
        <f t="shared" si="25"/>
        <v>1.8066839508989266E-12</v>
      </c>
      <c r="K69">
        <f t="shared" si="18"/>
        <v>7.1495929598455983E-10</v>
      </c>
      <c r="L69">
        <f t="shared" si="19"/>
        <v>7.2267358035957073E-10</v>
      </c>
      <c r="M69">
        <f t="shared" si="29"/>
        <v>1.048063787595419E-11</v>
      </c>
      <c r="N69">
        <f t="shared" si="29"/>
        <v>1.0537028591580497E-11</v>
      </c>
      <c r="O69" s="1">
        <v>7.1002703699999999E-10</v>
      </c>
      <c r="P69" s="1">
        <v>7.3347478299999998E-10</v>
      </c>
      <c r="Q69">
        <f t="shared" si="30"/>
        <v>21483.328695010645</v>
      </c>
      <c r="R69">
        <f>Q69/Sheet1!$G$10</f>
        <v>8.5933314780042579E-14</v>
      </c>
    </row>
    <row r="70" spans="1:18" x14ac:dyDescent="0.3">
      <c r="A70">
        <f t="shared" si="31"/>
        <v>6309573.4448019611</v>
      </c>
      <c r="B70">
        <f t="shared" si="26"/>
        <v>1.0067736053598506</v>
      </c>
      <c r="C70">
        <f t="shared" si="27"/>
        <v>0.11580500088133139</v>
      </c>
      <c r="D70">
        <f t="shared" si="28"/>
        <v>0.11658941825599868</v>
      </c>
      <c r="E70">
        <f t="shared" si="20"/>
        <v>2.3317883651199738E-3</v>
      </c>
      <c r="F70">
        <f t="shared" si="21"/>
        <v>2.3161000176266278E-3</v>
      </c>
      <c r="G70">
        <f t="shared" si="22"/>
        <v>8.1303990760178004E-14</v>
      </c>
      <c r="H70">
        <f t="shared" si="23"/>
        <v>8.0213646656388926E-14</v>
      </c>
      <c r="I70">
        <f t="shared" si="24"/>
        <v>1.4187972390844328E-12</v>
      </c>
      <c r="J70">
        <f t="shared" si="25"/>
        <v>1.4380829500400102E-12</v>
      </c>
      <c r="K70">
        <f t="shared" si="18"/>
        <v>5.6751889563377313E-10</v>
      </c>
      <c r="L70">
        <f t="shared" si="19"/>
        <v>5.7523318001600417E-10</v>
      </c>
      <c r="M70">
        <f t="shared" si="29"/>
        <v>9.3376354709750147E-12</v>
      </c>
      <c r="N70">
        <f t="shared" si="29"/>
        <v>9.4008849286495425E-12</v>
      </c>
      <c r="O70" s="1">
        <v>5.6259511499999995E-10</v>
      </c>
      <c r="P70" s="1">
        <v>5.8605137400000004E-10</v>
      </c>
      <c r="Q70">
        <f t="shared" si="30"/>
        <v>42826.139882375886</v>
      </c>
      <c r="R70">
        <f>Q70/Sheet1!$G$10</f>
        <v>1.7130455952950354E-13</v>
      </c>
    </row>
    <row r="71" spans="1:18" x14ac:dyDescent="0.3">
      <c r="A71">
        <f t="shared" si="31"/>
        <v>7943282.3472428517</v>
      </c>
      <c r="B71">
        <f t="shared" si="26"/>
        <v>1.008527463916981</v>
      </c>
      <c r="C71">
        <f t="shared" si="27"/>
        <v>0.12976605537751298</v>
      </c>
      <c r="D71">
        <f t="shared" si="28"/>
        <v>0.13087263073239369</v>
      </c>
      <c r="E71">
        <f t="shared" si="20"/>
        <v>2.617452614647874E-3</v>
      </c>
      <c r="F71">
        <f t="shared" si="21"/>
        <v>2.5953211075502598E-3</v>
      </c>
      <c r="G71">
        <f t="shared" si="22"/>
        <v>1.024449347103166E-13</v>
      </c>
      <c r="H71">
        <f t="shared" si="23"/>
        <v>1.0071985550536253E-13</v>
      </c>
      <c r="I71">
        <f t="shared" si="24"/>
        <v>1.1260086010428215E-12</v>
      </c>
      <c r="J71">
        <f t="shared" si="25"/>
        <v>1.1452943120132366E-12</v>
      </c>
      <c r="K71">
        <f t="shared" si="18"/>
        <v>4.5040344041712866E-10</v>
      </c>
      <c r="L71">
        <f t="shared" si="19"/>
        <v>4.5811772480529473E-10</v>
      </c>
      <c r="M71">
        <f t="shared" si="29"/>
        <v>8.3185420920715613E-12</v>
      </c>
      <c r="N71">
        <f t="shared" si="29"/>
        <v>8.38947815960359E-12</v>
      </c>
      <c r="O71" s="1">
        <v>4.43512864E-10</v>
      </c>
      <c r="P71" s="1">
        <v>4.7174263500000002E-10</v>
      </c>
      <c r="Q71">
        <f t="shared" si="30"/>
        <v>85608.909100521487</v>
      </c>
      <c r="R71">
        <f>Q71/Sheet1!$G$10</f>
        <v>3.4243563640208597E-13</v>
      </c>
    </row>
    <row r="72" spans="1:18" x14ac:dyDescent="0.3">
      <c r="A72">
        <f t="shared" si="31"/>
        <v>10000000.000000047</v>
      </c>
      <c r="B72">
        <f t="shared" si="26"/>
        <v>1.0107354410232452</v>
      </c>
      <c r="C72">
        <f t="shared" si="27"/>
        <v>0.14536167453040924</v>
      </c>
      <c r="D72">
        <f t="shared" si="28"/>
        <v>0.14692219621437061</v>
      </c>
      <c r="E72">
        <f t="shared" si="20"/>
        <v>2.9384439242874125E-3</v>
      </c>
      <c r="F72">
        <f t="shared" si="21"/>
        <v>2.9072334906081847E-3</v>
      </c>
      <c r="G72">
        <f t="shared" si="22"/>
        <v>1.291120212912664E-13</v>
      </c>
      <c r="H72">
        <f t="shared" si="23"/>
        <v>1.2638391098352818E-13</v>
      </c>
      <c r="I72">
        <f t="shared" si="24"/>
        <v>8.9344025802878297E-13</v>
      </c>
      <c r="J72">
        <f t="shared" si="25"/>
        <v>9.1272596898920967E-13</v>
      </c>
      <c r="K72">
        <f t="shared" si="18"/>
        <v>3.5737610321151323E-10</v>
      </c>
      <c r="L72">
        <f t="shared" si="19"/>
        <v>3.6509038759568396E-10</v>
      </c>
      <c r="M72">
        <f t="shared" si="29"/>
        <v>7.4098367401145014E-12</v>
      </c>
      <c r="N72">
        <f t="shared" si="29"/>
        <v>7.4893846054298769E-12</v>
      </c>
      <c r="O72" s="1">
        <v>3.5049065199999998E-10</v>
      </c>
      <c r="P72" s="1">
        <v>3.7867778499999999E-10</v>
      </c>
      <c r="Q72">
        <f t="shared" si="30"/>
        <v>170770.88404643448</v>
      </c>
      <c r="R72">
        <f>Q72/Sheet1!$G$10</f>
        <v>6.8308353618573792E-13</v>
      </c>
    </row>
    <row r="73" spans="1:18" x14ac:dyDescent="0.3">
      <c r="A73">
        <f t="shared" si="31"/>
        <v>12589254.117941732</v>
      </c>
      <c r="B73">
        <f t="shared" si="26"/>
        <v>1.0135151195109811</v>
      </c>
      <c r="C73">
        <f t="shared" si="27"/>
        <v>0.16276355274490592</v>
      </c>
      <c r="D73">
        <f t="shared" si="28"/>
        <v>0.16496332161228519</v>
      </c>
      <c r="E73">
        <f t="shared" si="20"/>
        <v>3.299266432245704E-3</v>
      </c>
      <c r="F73">
        <f t="shared" si="21"/>
        <v>3.2552710548981183E-3</v>
      </c>
      <c r="G73">
        <f t="shared" si="22"/>
        <v>1.6276664833989259E-13</v>
      </c>
      <c r="H73">
        <f t="shared" si="23"/>
        <v>1.5845469562235662E-13</v>
      </c>
      <c r="I73">
        <f t="shared" si="24"/>
        <v>7.0870708952734895E-13</v>
      </c>
      <c r="J73">
        <f t="shared" si="25"/>
        <v>7.2799280049111608E-13</v>
      </c>
      <c r="K73">
        <f t="shared" si="18"/>
        <v>2.8348283581093959E-10</v>
      </c>
      <c r="L73">
        <f t="shared" si="19"/>
        <v>2.9119712019644648E-10</v>
      </c>
      <c r="M73">
        <f t="shared" si="29"/>
        <v>6.5994639099609365E-12</v>
      </c>
      <c r="N73">
        <f t="shared" si="29"/>
        <v>6.6886564534124656E-12</v>
      </c>
      <c r="O73" s="1">
        <v>2.76685889E-10</v>
      </c>
      <c r="P73" s="1">
        <v>3.0652933799999999E-10</v>
      </c>
      <c r="Q73">
        <f t="shared" si="30"/>
        <v>338524.78025112185</v>
      </c>
      <c r="R73">
        <f>Q73/Sheet1!$G$10</f>
        <v>1.3540991210044874E-12</v>
      </c>
    </row>
    <row r="74" spans="1:18" x14ac:dyDescent="0.3">
      <c r="A74">
        <f t="shared" si="31"/>
        <v>15848931.924611211</v>
      </c>
      <c r="B74">
        <f t="shared" si="26"/>
        <v>1.0170145273958091</v>
      </c>
      <c r="C74">
        <f t="shared" si="27"/>
        <v>0.18215340826595883</v>
      </c>
      <c r="D74">
        <f t="shared" si="28"/>
        <v>0.18525266242114</v>
      </c>
      <c r="E74">
        <f t="shared" si="20"/>
        <v>3.7050532484227999E-3</v>
      </c>
      <c r="F74">
        <f t="shared" si="21"/>
        <v>3.6430681653191765E-3</v>
      </c>
      <c r="G74">
        <f t="shared" si="22"/>
        <v>2.0526646769975838E-13</v>
      </c>
      <c r="H74">
        <f t="shared" si="23"/>
        <v>1.9845586717215354E-13</v>
      </c>
      <c r="I74">
        <f t="shared" si="24"/>
        <v>5.6197136780184661E-13</v>
      </c>
      <c r="J74">
        <f t="shared" si="25"/>
        <v>5.8125707876916187E-13</v>
      </c>
      <c r="K74">
        <f t="shared" si="18"/>
        <v>2.2478854712073867E-10</v>
      </c>
      <c r="L74">
        <f t="shared" si="19"/>
        <v>2.3250283150766479E-10</v>
      </c>
      <c r="M74">
        <f t="shared" si="29"/>
        <v>5.8766739069728063E-12</v>
      </c>
      <c r="N74">
        <f t="shared" si="29"/>
        <v>5.976662736159232E-12</v>
      </c>
      <c r="O74" s="1">
        <v>2.1793635999999999E-10</v>
      </c>
      <c r="P74" s="1">
        <v>2.4723742500000002E-10</v>
      </c>
      <c r="Q74">
        <f t="shared" si="30"/>
        <v>676492.42154400179</v>
      </c>
      <c r="R74">
        <f>Q74/Sheet1!$G$10</f>
        <v>2.7059696861760072E-12</v>
      </c>
    </row>
    <row r="75" spans="1:18" x14ac:dyDescent="0.3">
      <c r="A75">
        <f t="shared" si="31"/>
        <v>19952623.149688892</v>
      </c>
      <c r="B75">
        <f t="shared" si="26"/>
        <v>1.0214200209082522</v>
      </c>
      <c r="C75">
        <f t="shared" si="27"/>
        <v>0.20372009047302586</v>
      </c>
      <c r="D75">
        <f t="shared" si="28"/>
        <v>0.20808377907038911</v>
      </c>
      <c r="E75">
        <f t="shared" si="20"/>
        <v>4.1616755814077823E-3</v>
      </c>
      <c r="F75">
        <f t="shared" si="21"/>
        <v>4.0744018094605169E-3</v>
      </c>
      <c r="G75">
        <f t="shared" si="22"/>
        <v>2.5897843108979452E-13</v>
      </c>
      <c r="H75">
        <f t="shared" si="23"/>
        <v>2.4823056356565366E-13</v>
      </c>
      <c r="I75">
        <f t="shared" si="24"/>
        <v>4.4541886029532172E-13</v>
      </c>
      <c r="J75">
        <f t="shared" si="25"/>
        <v>4.64704571266774E-13</v>
      </c>
      <c r="K75">
        <f t="shared" si="18"/>
        <v>1.781675441181287E-10</v>
      </c>
      <c r="L75">
        <f t="shared" si="19"/>
        <v>1.8588182850670962E-10</v>
      </c>
      <c r="M75">
        <f t="shared" si="29"/>
        <v>5.2318806026647939E-12</v>
      </c>
      <c r="N75">
        <f t="shared" si="29"/>
        <v>5.3439475945633533E-12</v>
      </c>
      <c r="O75" s="1">
        <v>1.7134780400000001E-10</v>
      </c>
      <c r="P75" s="1">
        <v>2.0049338400000001E-10</v>
      </c>
      <c r="Q75">
        <f t="shared" si="30"/>
        <v>1349520.2373913354</v>
      </c>
      <c r="R75">
        <f>Q75/Sheet1!$G$10</f>
        <v>5.3980809495653417E-12</v>
      </c>
    </row>
    <row r="76" spans="1:18" x14ac:dyDescent="0.3">
      <c r="A76">
        <f t="shared" si="31"/>
        <v>25118864.315095924</v>
      </c>
      <c r="B76">
        <f t="shared" si="26"/>
        <v>1.0269662086425611</v>
      </c>
      <c r="C76">
        <f t="shared" si="27"/>
        <v>0.22765492272239152</v>
      </c>
      <c r="D76">
        <f t="shared" si="28"/>
        <v>0.23379391286702964</v>
      </c>
      <c r="E76">
        <f t="shared" si="20"/>
        <v>4.6758782573405929E-3</v>
      </c>
      <c r="F76">
        <f t="shared" si="21"/>
        <v>4.5530984544478303E-3</v>
      </c>
      <c r="G76">
        <f t="shared" si="22"/>
        <v>3.2692721484584156E-13</v>
      </c>
      <c r="H76">
        <f t="shared" si="23"/>
        <v>3.0998407431995695E-13</v>
      </c>
      <c r="I76">
        <f t="shared" si="24"/>
        <v>3.5284268907218527E-13</v>
      </c>
      <c r="J76">
        <f t="shared" si="25"/>
        <v>3.7212840004813186E-13</v>
      </c>
      <c r="K76">
        <f t="shared" si="18"/>
        <v>1.4113707562887413E-10</v>
      </c>
      <c r="L76">
        <f t="shared" si="19"/>
        <v>1.4885136001925278E-10</v>
      </c>
      <c r="M76">
        <f t="shared" si="29"/>
        <v>4.6565347835498879E-12</v>
      </c>
      <c r="N76">
        <f t="shared" si="29"/>
        <v>4.7821038720744373E-12</v>
      </c>
      <c r="O76" s="1">
        <v>1.34364518E-10</v>
      </c>
      <c r="P76" s="1">
        <v>1.6331908700000001E-10</v>
      </c>
      <c r="Q76">
        <f t="shared" si="30"/>
        <v>2694203.4809659114</v>
      </c>
      <c r="R76">
        <f>Q76/Sheet1!$G$10</f>
        <v>1.0776813923863645E-11</v>
      </c>
    </row>
    <row r="77" spans="1:18" x14ac:dyDescent="0.3">
      <c r="A77">
        <f t="shared" si="31"/>
        <v>31622776.601683948</v>
      </c>
      <c r="B77">
        <f t="shared" si="26"/>
        <v>1.0339484453198637</v>
      </c>
      <c r="C77">
        <f t="shared" si="27"/>
        <v>0.25414468463649281</v>
      </c>
      <c r="D77">
        <f t="shared" si="28"/>
        <v>0.26277250156620879</v>
      </c>
      <c r="E77">
        <f t="shared" si="20"/>
        <v>5.2554500313241759E-3</v>
      </c>
      <c r="F77">
        <f t="shared" si="21"/>
        <v>5.0828936927298568E-3</v>
      </c>
      <c r="G77">
        <f t="shared" si="22"/>
        <v>4.1299175569812659E-13</v>
      </c>
      <c r="H77">
        <f t="shared" si="23"/>
        <v>3.8631767750785125E-13</v>
      </c>
      <c r="I77">
        <f t="shared" si="24"/>
        <v>2.7931278536563304E-13</v>
      </c>
      <c r="J77">
        <f t="shared" si="25"/>
        <v>2.9859849634952938E-13</v>
      </c>
      <c r="K77">
        <f t="shared" si="18"/>
        <v>1.1172511414625323E-10</v>
      </c>
      <c r="L77">
        <f t="shared" si="19"/>
        <v>1.1943939853981177E-10</v>
      </c>
      <c r="M77">
        <f t="shared" si="29"/>
        <v>4.1430114679379849E-12</v>
      </c>
      <c r="N77">
        <f t="shared" si="29"/>
        <v>4.2836602662168453E-12</v>
      </c>
      <c r="O77" s="1">
        <v>1.05018103E-10</v>
      </c>
      <c r="P77" s="1">
        <v>1.3373781000000001E-10</v>
      </c>
      <c r="Q77">
        <f t="shared" si="30"/>
        <v>5385846.7033549184</v>
      </c>
      <c r="R77">
        <f>Q77/Sheet1!$G$10</f>
        <v>2.1543386813419675E-11</v>
      </c>
    </row>
    <row r="78" spans="1:18" x14ac:dyDescent="0.3">
      <c r="A78">
        <f t="shared" si="31"/>
        <v>39810717.055349924</v>
      </c>
      <c r="B78">
        <f t="shared" si="26"/>
        <v>1.0427385605040811</v>
      </c>
      <c r="C78">
        <f t="shared" si="27"/>
        <v>0.28336154036379368</v>
      </c>
      <c r="D78">
        <f t="shared" si="28"/>
        <v>0.29547200470116131</v>
      </c>
      <c r="E78">
        <f t="shared" si="20"/>
        <v>5.909440094023226E-3</v>
      </c>
      <c r="F78">
        <f t="shared" si="21"/>
        <v>5.6672308072758734E-3</v>
      </c>
      <c r="G78">
        <f t="shared" si="22"/>
        <v>5.2216801418380757E-13</v>
      </c>
      <c r="H78">
        <f t="shared" si="23"/>
        <v>4.8024286266197798E-13</v>
      </c>
      <c r="I78">
        <f t="shared" si="24"/>
        <v>2.2091333533210489E-13</v>
      </c>
      <c r="J78">
        <f t="shared" si="25"/>
        <v>2.401990463276897E-13</v>
      </c>
      <c r="K78">
        <f t="shared" si="18"/>
        <v>8.8365334132841971E-11</v>
      </c>
      <c r="L78">
        <f t="shared" si="19"/>
        <v>9.6079618531075898E-11</v>
      </c>
      <c r="M78">
        <f t="shared" si="29"/>
        <v>3.684509767849679E-12</v>
      </c>
      <c r="N78">
        <f t="shared" si="29"/>
        <v>3.8419804114908013E-12</v>
      </c>
      <c r="O78" s="1">
        <v>8.1598552799999999E-11</v>
      </c>
      <c r="P78" s="1">
        <v>1.10213071E-10</v>
      </c>
      <c r="Q78">
        <f t="shared" si="30"/>
        <v>10825264.509690369</v>
      </c>
      <c r="R78">
        <f>Q78/Sheet1!$G$10</f>
        <v>4.3301058038761475E-11</v>
      </c>
    </row>
    <row r="79" spans="1:18" x14ac:dyDescent="0.3">
      <c r="A79">
        <f t="shared" si="31"/>
        <v>50118723.362727478</v>
      </c>
      <c r="B79">
        <f t="shared" si="26"/>
        <v>1.0538046598820903</v>
      </c>
      <c r="C79">
        <f t="shared" si="27"/>
        <v>0.31544917649287652</v>
      </c>
      <c r="D79">
        <f t="shared" si="28"/>
        <v>0.33242181214416122</v>
      </c>
      <c r="E79">
        <f t="shared" si="20"/>
        <v>6.6484362428832246E-3</v>
      </c>
      <c r="F79">
        <f t="shared" si="21"/>
        <v>6.30898352985753E-3</v>
      </c>
      <c r="G79">
        <f t="shared" si="22"/>
        <v>6.6092408104439181E-13</v>
      </c>
      <c r="H79">
        <f t="shared" si="23"/>
        <v>5.9515999836029251E-13</v>
      </c>
      <c r="I79">
        <f t="shared" si="24"/>
        <v>1.7453423309195309E-13</v>
      </c>
      <c r="J79">
        <f t="shared" si="25"/>
        <v>1.9381994410729014E-13</v>
      </c>
      <c r="K79">
        <f t="shared" si="18"/>
        <v>6.9813693236781247E-11</v>
      </c>
      <c r="L79">
        <f t="shared" si="19"/>
        <v>7.7527977642916067E-11</v>
      </c>
      <c r="M79">
        <f t="shared" si="29"/>
        <v>3.2749640597453706E-12</v>
      </c>
      <c r="N79">
        <f t="shared" si="29"/>
        <v>3.4511723871060402E-12</v>
      </c>
      <c r="O79" s="1">
        <v>6.3183629999999997E-11</v>
      </c>
      <c r="P79" s="1">
        <v>9.1315682800000003E-11</v>
      </c>
      <c r="Q79">
        <f t="shared" si="30"/>
        <v>21791243.629759196</v>
      </c>
      <c r="R79">
        <f>Q79/Sheet1!$G$10</f>
        <v>8.7164974519036785E-11</v>
      </c>
    </row>
    <row r="80" spans="1:18" x14ac:dyDescent="0.3">
      <c r="A80">
        <f t="shared" si="31"/>
        <v>63095734.448019646</v>
      </c>
      <c r="B80">
        <f t="shared" si="26"/>
        <v>1.0677360535985057</v>
      </c>
      <c r="C80">
        <f t="shared" si="27"/>
        <v>0.35050449171522302</v>
      </c>
      <c r="D80">
        <f t="shared" si="28"/>
        <v>0.37424628275256233</v>
      </c>
      <c r="E80">
        <f t="shared" si="20"/>
        <v>7.4849256550512467E-3</v>
      </c>
      <c r="F80">
        <f t="shared" si="21"/>
        <v>7.0100898343044603E-3</v>
      </c>
      <c r="G80">
        <f t="shared" si="22"/>
        <v>8.3768574382581446E-13</v>
      </c>
      <c r="H80">
        <f t="shared" si="23"/>
        <v>7.3477952350272257E-13</v>
      </c>
      <c r="I80">
        <f t="shared" si="24"/>
        <v>1.377054324575841E-13</v>
      </c>
      <c r="J80">
        <f t="shared" si="25"/>
        <v>1.5699114350273449E-13</v>
      </c>
      <c r="K80">
        <f t="shared" si="18"/>
        <v>5.5082172983033646E-11</v>
      </c>
      <c r="L80">
        <f t="shared" si="19"/>
        <v>6.27964574010938E-11</v>
      </c>
      <c r="M80">
        <f t="shared" si="29"/>
        <v>2.9089653995771088E-12</v>
      </c>
      <c r="N80">
        <f t="shared" si="29"/>
        <v>3.1060072357990622E-12</v>
      </c>
      <c r="O80" s="1">
        <v>4.8628869700000001E-11</v>
      </c>
      <c r="P80" s="1">
        <v>7.6239318900000004E-11</v>
      </c>
      <c r="Q80">
        <f t="shared" si="30"/>
        <v>44062504.149467893</v>
      </c>
      <c r="R80">
        <f>Q80/Sheet1!$G$10</f>
        <v>1.7625001659787156E-10</v>
      </c>
    </row>
    <row r="81" spans="1:18" x14ac:dyDescent="0.3">
      <c r="A81">
        <f t="shared" si="31"/>
        <v>79432823.47242856</v>
      </c>
      <c r="B81">
        <f t="shared" si="26"/>
        <v>1.0852746391698105</v>
      </c>
      <c r="C81">
        <f t="shared" si="27"/>
        <v>0.38855448065912856</v>
      </c>
      <c r="D81">
        <f t="shared" si="28"/>
        <v>0.42168832379514887</v>
      </c>
      <c r="E81">
        <f t="shared" si="20"/>
        <v>8.4337664759029773E-3</v>
      </c>
      <c r="F81">
        <f t="shared" si="21"/>
        <v>7.7710896131825717E-3</v>
      </c>
      <c r="G81">
        <f t="shared" si="22"/>
        <v>1.0635088001965036E-12</v>
      </c>
      <c r="H81">
        <f t="shared" si="23"/>
        <v>9.0295811858311282E-13</v>
      </c>
      <c r="I81">
        <f t="shared" si="24"/>
        <v>1.0846537197978329E-13</v>
      </c>
      <c r="J81">
        <f t="shared" si="25"/>
        <v>1.2775108307137838E-13</v>
      </c>
      <c r="K81">
        <f t="shared" si="18"/>
        <v>4.3386148791913319E-11</v>
      </c>
      <c r="L81">
        <f t="shared" si="19"/>
        <v>5.1100433228551361E-11</v>
      </c>
      <c r="M81">
        <f t="shared" si="29"/>
        <v>2.5816922736907881E-12</v>
      </c>
      <c r="N81">
        <f t="shared" si="29"/>
        <v>2.8018451507772576E-12</v>
      </c>
      <c r="O81" s="1">
        <v>3.7299975600000002E-11</v>
      </c>
      <c r="P81" s="1">
        <v>6.4028199799999999E-11</v>
      </c>
      <c r="Q81">
        <f t="shared" si="30"/>
        <v>89176032.525894627</v>
      </c>
      <c r="R81">
        <f>Q81/Sheet1!$G$10</f>
        <v>3.5670413010357848E-10</v>
      </c>
    </row>
    <row r="82" spans="1:18" x14ac:dyDescent="0.3">
      <c r="A82">
        <f t="shared" si="31"/>
        <v>100000000.00000052</v>
      </c>
      <c r="B82">
        <f t="shared" si="26"/>
        <v>1.1073544102324528</v>
      </c>
      <c r="C82">
        <f t="shared" si="27"/>
        <v>0.42952860921591374</v>
      </c>
      <c r="D82">
        <f t="shared" si="28"/>
        <v>0.47564039973625388</v>
      </c>
      <c r="E82">
        <f t="shared" si="20"/>
        <v>9.5128079947250782E-3</v>
      </c>
      <c r="F82">
        <f t="shared" si="21"/>
        <v>8.5905721843182754E-3</v>
      </c>
      <c r="G82">
        <f t="shared" si="22"/>
        <v>1.3530221220161421E-12</v>
      </c>
      <c r="H82">
        <f t="shared" si="23"/>
        <v>1.1034195613210141E-12</v>
      </c>
      <c r="I82">
        <f t="shared" si="24"/>
        <v>8.5256460881214304E-14</v>
      </c>
      <c r="J82">
        <f t="shared" si="25"/>
        <v>1.0454217204468E-13</v>
      </c>
      <c r="K82">
        <f t="shared" si="18"/>
        <v>3.4102584352485727E-11</v>
      </c>
      <c r="L82">
        <f t="shared" si="19"/>
        <v>4.1816868817872006E-11</v>
      </c>
      <c r="M82">
        <f t="shared" si="29"/>
        <v>2.2888499127728224E-12</v>
      </c>
      <c r="N82">
        <f t="shared" si="29"/>
        <v>2.53456804526915E-12</v>
      </c>
      <c r="O82" s="1">
        <v>2.83182787E-11</v>
      </c>
      <c r="P82" s="1">
        <v>5.4190982200000001E-11</v>
      </c>
      <c r="Q82">
        <f t="shared" si="30"/>
        <v>182799838.44721219</v>
      </c>
      <c r="R82">
        <f>Q82/Sheet1!$G$10</f>
        <v>7.311993537888488E-10</v>
      </c>
    </row>
    <row r="83" spans="1:18" x14ac:dyDescent="0.3">
      <c r="A83">
        <f t="shared" si="31"/>
        <v>125892541.17941739</v>
      </c>
      <c r="B83">
        <f t="shared" si="26"/>
        <v>1.1351511951098106</v>
      </c>
      <c r="C83">
        <f t="shared" si="27"/>
        <v>0.47322812893893956</v>
      </c>
      <c r="D83">
        <f t="shared" si="28"/>
        <v>0.53718547612461676</v>
      </c>
      <c r="E83">
        <f t="shared" si="20"/>
        <v>1.0743709522492335E-2</v>
      </c>
      <c r="F83">
        <f t="shared" si="21"/>
        <v>9.4645625787787915E-3</v>
      </c>
      <c r="G83">
        <f t="shared" si="22"/>
        <v>1.725768033647987E-12</v>
      </c>
      <c r="H83">
        <f t="shared" si="23"/>
        <v>1.3393344083037027E-12</v>
      </c>
      <c r="I83">
        <f t="shared" si="24"/>
        <v>6.6842052563256625E-14</v>
      </c>
      <c r="J83">
        <f t="shared" si="25"/>
        <v>8.6127763836953224E-14</v>
      </c>
      <c r="K83">
        <f t="shared" si="18"/>
        <v>2.6736821025302657E-11</v>
      </c>
      <c r="L83">
        <f t="shared" si="19"/>
        <v>3.4451105534781293E-11</v>
      </c>
      <c r="M83">
        <f t="shared" si="29"/>
        <v>2.0266175014661133E-12</v>
      </c>
      <c r="N83">
        <f t="shared" si="29"/>
        <v>2.3005172788197165E-12</v>
      </c>
      <c r="O83" s="1">
        <v>2.1307681900000001E-11</v>
      </c>
      <c r="P83" s="1">
        <v>4.6264160800000002E-11</v>
      </c>
      <c r="Q83">
        <f t="shared" si="30"/>
        <v>378198180.73681372</v>
      </c>
      <c r="R83">
        <f>Q83/Sheet1!$G$10</f>
        <v>1.5127927229472549E-9</v>
      </c>
    </row>
    <row r="84" spans="1:18" x14ac:dyDescent="0.3">
      <c r="A84">
        <f t="shared" si="31"/>
        <v>158489319.2461122</v>
      </c>
      <c r="B84">
        <f t="shared" si="26"/>
        <v>1.1701452739580922</v>
      </c>
      <c r="C84">
        <f t="shared" si="27"/>
        <v>0.51929550812233172</v>
      </c>
      <c r="D84">
        <f t="shared" si="28"/>
        <v>0.60765118461701251</v>
      </c>
      <c r="E84">
        <f t="shared" si="20"/>
        <v>1.215302369234025E-2</v>
      </c>
      <c r="F84">
        <f t="shared" si="21"/>
        <v>1.0385910162446634E-2</v>
      </c>
      <c r="G84">
        <f t="shared" si="22"/>
        <v>2.2081322708539877E-12</v>
      </c>
      <c r="H84">
        <f t="shared" si="23"/>
        <v>1.6127502966455202E-12</v>
      </c>
      <c r="K84">
        <f t="shared" si="18"/>
        <v>2.089618980523736E-11</v>
      </c>
      <c r="L84">
        <f t="shared" si="19"/>
        <v>2.8610474382059006E-11</v>
      </c>
      <c r="M84">
        <f t="shared" si="29"/>
        <v>1.7916026743759525E-12</v>
      </c>
      <c r="N84">
        <f t="shared" si="29"/>
        <v>2.0964354022316994E-12</v>
      </c>
      <c r="O84" s="1">
        <v>1.5919746200000001E-11</v>
      </c>
      <c r="P84" s="1">
        <v>3.9534187300000002E-11</v>
      </c>
      <c r="Q84">
        <f t="shared" si="30"/>
        <v>792850744.77867329</v>
      </c>
      <c r="R84">
        <f>Q84/Sheet1!$G$10</f>
        <v>3.1714029791146931E-9</v>
      </c>
    </row>
    <row r="85" spans="1:18" x14ac:dyDescent="0.3">
      <c r="A85">
        <f t="shared" si="31"/>
        <v>199526231.49688905</v>
      </c>
      <c r="B85">
        <f t="shared" si="26"/>
        <v>1.2142002090825226</v>
      </c>
      <c r="C85">
        <f t="shared" si="27"/>
        <v>0.56718937352692089</v>
      </c>
      <c r="D85">
        <f t="shared" si="28"/>
        <v>0.68868145592577235</v>
      </c>
      <c r="E85">
        <f t="shared" si="20"/>
        <v>1.3773629118515446E-2</v>
      </c>
      <c r="F85">
        <f t="shared" si="21"/>
        <v>1.1343787470538418E-2</v>
      </c>
      <c r="G85">
        <f t="shared" si="22"/>
        <v>2.8361576623706385E-12</v>
      </c>
      <c r="H85">
        <f t="shared" si="23"/>
        <v>1.9239016860048885E-12</v>
      </c>
      <c r="K85">
        <f t="shared" si="18"/>
        <v>1.6269035977452225E-11</v>
      </c>
      <c r="L85">
        <f t="shared" si="19"/>
        <v>2.3983320656395266E-11</v>
      </c>
      <c r="M85">
        <f t="shared" si="29"/>
        <v>1.5808026745603188E-12</v>
      </c>
      <c r="N85">
        <f t="shared" si="29"/>
        <v>1.9194109379693498E-12</v>
      </c>
      <c r="O85" s="1">
        <v>1.17324304E-11</v>
      </c>
      <c r="P85" s="1">
        <v>3.4006515300000002E-11</v>
      </c>
      <c r="Q85">
        <f t="shared" si="30"/>
        <v>1697064813.3693533</v>
      </c>
      <c r="R85">
        <f>Q85/Sheet1!$G$10</f>
        <v>6.7882592534774136E-9</v>
      </c>
    </row>
    <row r="86" spans="1:18" x14ac:dyDescent="0.3">
      <c r="A86">
        <f t="shared" si="31"/>
        <v>251188643.1509594</v>
      </c>
      <c r="B86">
        <f t="shared" si="26"/>
        <v>1.2696620864256114</v>
      </c>
      <c r="C86">
        <f t="shared" si="27"/>
        <v>0.6161726188720279</v>
      </c>
      <c r="D86">
        <f t="shared" si="28"/>
        <v>0.78233101287539197</v>
      </c>
      <c r="E86">
        <f t="shared" si="20"/>
        <v>1.5646620257507841E-2</v>
      </c>
      <c r="F86">
        <f t="shared" si="21"/>
        <v>1.2323452377440558E-2</v>
      </c>
      <c r="G86">
        <f t="shared" si="22"/>
        <v>3.6596941809862008E-12</v>
      </c>
      <c r="H86">
        <f t="shared" si="23"/>
        <v>2.2704864512871717E-12</v>
      </c>
      <c r="K86">
        <f t="shared" si="18"/>
        <v>1.2608034651245275E-11</v>
      </c>
      <c r="L86">
        <f t="shared" si="19"/>
        <v>2.0322319483860564E-11</v>
      </c>
      <c r="M86">
        <f t="shared" si="29"/>
        <v>1.3915714314408191E-12</v>
      </c>
      <c r="N86">
        <f t="shared" si="29"/>
        <v>1.7668254870534251E-12</v>
      </c>
      <c r="O86" s="1">
        <v>8.5636297799999996E-12</v>
      </c>
      <c r="P86" s="1">
        <v>2.9288753499999998E-11</v>
      </c>
      <c r="Q86">
        <f t="shared" si="30"/>
        <v>3698451066.3579741</v>
      </c>
      <c r="R86">
        <f>Q86/Sheet1!$G$10</f>
        <v>1.4793804265431896E-8</v>
      </c>
    </row>
    <row r="87" spans="1:18" x14ac:dyDescent="0.3">
      <c r="A87">
        <f t="shared" si="31"/>
        <v>316227766.01683968</v>
      </c>
      <c r="B87">
        <f t="shared" si="26"/>
        <v>1.3394844531986374</v>
      </c>
      <c r="C87">
        <f t="shared" si="27"/>
        <v>0.66532271277482391</v>
      </c>
      <c r="D87">
        <f t="shared" si="28"/>
        <v>0.89118943012181906</v>
      </c>
      <c r="E87">
        <f t="shared" si="20"/>
        <v>1.7823788602436382E-2</v>
      </c>
      <c r="F87">
        <f t="shared" si="21"/>
        <v>1.3306454255496479E-2</v>
      </c>
      <c r="G87">
        <f t="shared" si="22"/>
        <v>4.7485852416593357E-12</v>
      </c>
      <c r="H87">
        <f t="shared" si="23"/>
        <v>2.6470683432450672E-12</v>
      </c>
      <c r="K87">
        <f t="shared" si="18"/>
        <v>9.7169048671665228E-12</v>
      </c>
      <c r="L87">
        <f t="shared" si="19"/>
        <v>1.7431189929259375E-11</v>
      </c>
      <c r="M87">
        <f t="shared" si="29"/>
        <v>1.2215915614020938E-12</v>
      </c>
      <c r="N87">
        <f t="shared" si="29"/>
        <v>1.6363029046567533E-12</v>
      </c>
      <c r="O87" s="1">
        <v>6.2265190300000001E-12</v>
      </c>
      <c r="P87" s="1">
        <v>2.5143394900000002E-11</v>
      </c>
      <c r="Q87">
        <f t="shared" si="30"/>
        <v>8149331368.9400654</v>
      </c>
      <c r="R87">
        <f>Q87/Sheet1!$G$10</f>
        <v>3.259732547576026E-8</v>
      </c>
    </row>
    <row r="88" spans="1:18" x14ac:dyDescent="0.3">
      <c r="A88">
        <f t="shared" si="31"/>
        <v>398107170.55349946</v>
      </c>
      <c r="B88">
        <f t="shared" si="26"/>
        <v>1.4273856050408122</v>
      </c>
      <c r="C88">
        <f t="shared" si="27"/>
        <v>0.71357235867584334</v>
      </c>
      <c r="D88">
        <f t="shared" si="28"/>
        <v>1.0185429129289181</v>
      </c>
      <c r="E88">
        <f t="shared" si="20"/>
        <v>2.0370858258578362E-2</v>
      </c>
      <c r="F88">
        <f t="shared" si="21"/>
        <v>1.4271447173516867E-2</v>
      </c>
      <c r="G88">
        <f t="shared" si="22"/>
        <v>6.2019763656706488E-12</v>
      </c>
      <c r="H88">
        <f t="shared" si="23"/>
        <v>3.0448230277307426E-12</v>
      </c>
      <c r="K88">
        <f t="shared" si="18"/>
        <v>7.4398140731781419E-12</v>
      </c>
      <c r="L88">
        <f t="shared" si="19"/>
        <v>1.515409947527337E-11</v>
      </c>
      <c r="M88">
        <f t="shared" si="29"/>
        <v>1.0688498968757059E-12</v>
      </c>
      <c r="N88">
        <f t="shared" si="29"/>
        <v>1.5256609567497392E-12</v>
      </c>
      <c r="O88" s="1">
        <v>4.5293273100000002E-12</v>
      </c>
      <c r="P88" s="1">
        <v>2.1552703699999999E-11</v>
      </c>
      <c r="Q88">
        <f t="shared" si="30"/>
        <v>17966660572.697464</v>
      </c>
      <c r="R88">
        <f>Q88/Sheet1!$G$10</f>
        <v>7.1866642290789854E-8</v>
      </c>
    </row>
    <row r="89" spans="1:18" x14ac:dyDescent="0.3">
      <c r="A89">
        <f t="shared" si="31"/>
        <v>501187233.62727511</v>
      </c>
      <c r="B89">
        <f t="shared" si="26"/>
        <v>1.5380465988209038</v>
      </c>
      <c r="C89">
        <f t="shared" si="27"/>
        <v>0.75978418130829928</v>
      </c>
      <c r="D89">
        <f t="shared" si="28"/>
        <v>1.1685834758991547</v>
      </c>
      <c r="E89">
        <f t="shared" si="20"/>
        <v>2.3371669517983095E-2</v>
      </c>
      <c r="F89">
        <f t="shared" si="21"/>
        <v>1.5195683626165985E-2</v>
      </c>
      <c r="G89">
        <f t="shared" si="22"/>
        <v>8.1624361285814197E-12</v>
      </c>
      <c r="H89">
        <f t="shared" si="23"/>
        <v>3.4518486081849866E-12</v>
      </c>
      <c r="K89">
        <f t="shared" si="18"/>
        <v>5.652914193749879E-12</v>
      </c>
      <c r="L89">
        <f t="shared" si="19"/>
        <v>1.3367200096036764E-11</v>
      </c>
      <c r="M89">
        <f t="shared" si="29"/>
        <v>9.3161465132808711E-13</v>
      </c>
      <c r="N89">
        <f t="shared" si="29"/>
        <v>1.4328667458868869E-12</v>
      </c>
      <c r="O89" s="1">
        <v>3.2788470800000001E-12</v>
      </c>
      <c r="P89" s="1">
        <v>1.83381217E-11</v>
      </c>
      <c r="Q89">
        <f t="shared" si="30"/>
        <v>40293904995.64325</v>
      </c>
      <c r="R89">
        <f>Q89/Sheet1!$G$10</f>
        <v>1.61175619982573E-7</v>
      </c>
    </row>
    <row r="90" spans="1:18" x14ac:dyDescent="0.3">
      <c r="A90">
        <f t="shared" si="31"/>
        <v>630957344.48019683</v>
      </c>
      <c r="B90">
        <f t="shared" si="26"/>
        <v>1.6773605359850574</v>
      </c>
      <c r="C90">
        <f t="shared" si="27"/>
        <v>0.80285469805155185</v>
      </c>
      <c r="D90">
        <f t="shared" si="28"/>
        <v>1.3466767866418725</v>
      </c>
      <c r="E90">
        <f t="shared" si="20"/>
        <v>2.6933535732837452E-2</v>
      </c>
      <c r="F90">
        <f t="shared" si="21"/>
        <v>1.6057093961031037E-2</v>
      </c>
      <c r="G90">
        <f t="shared" si="22"/>
        <v>1.0837522746771538E-11</v>
      </c>
      <c r="H90">
        <f t="shared" si="23"/>
        <v>3.8541671916607939E-12</v>
      </c>
      <c r="K90">
        <f t="shared" ref="K90:K122" si="32">1/(4*PI()*$T$6)*$T$15*$T$10^2/G90</f>
        <v>4.2575736286763631E-12</v>
      </c>
      <c r="L90">
        <f t="shared" ref="L90:L122" si="33">1/(4*PI()*$T$6)*$T$15*$T$10^2/H90</f>
        <v>1.1971860262489529E-11</v>
      </c>
      <c r="M90">
        <f t="shared" si="29"/>
        <v>8.0841186114324078E-13</v>
      </c>
      <c r="N90">
        <f t="shared" si="29"/>
        <v>1.3559981527039042E-12</v>
      </c>
      <c r="O90" s="1">
        <v>2.4103318199999999E-12</v>
      </c>
      <c r="P90" s="1">
        <v>1.5521628300000001E-11</v>
      </c>
      <c r="Q90">
        <f t="shared" si="30"/>
        <v>88093849094.349686</v>
      </c>
      <c r="R90">
        <f>Q90/Sheet1!$G$10</f>
        <v>3.5237539637739872E-7</v>
      </c>
    </row>
    <row r="91" spans="1:18" x14ac:dyDescent="0.3">
      <c r="A91">
        <f t="shared" si="31"/>
        <v>794328234.72428608</v>
      </c>
      <c r="B91">
        <f t="shared" si="26"/>
        <v>1.8527463916981064</v>
      </c>
      <c r="C91">
        <f t="shared" si="27"/>
        <v>0.84183223486116165</v>
      </c>
      <c r="D91">
        <f t="shared" si="28"/>
        <v>1.5597016355541702</v>
      </c>
      <c r="E91">
        <f t="shared" si="20"/>
        <v>3.1194032711083404E-2</v>
      </c>
      <c r="F91">
        <f t="shared" si="21"/>
        <v>1.6836644697223232E-2</v>
      </c>
      <c r="G91">
        <f t="shared" si="22"/>
        <v>1.453290093615071E-11</v>
      </c>
      <c r="H91">
        <f t="shared" si="23"/>
        <v>4.2373451502683857E-12</v>
      </c>
      <c r="K91">
        <f t="shared" si="32"/>
        <v>3.1749718276863248E-12</v>
      </c>
      <c r="L91">
        <f t="shared" si="33"/>
        <v>1.0889259527020638E-11</v>
      </c>
      <c r="M91">
        <f t="shared" si="29"/>
        <v>6.9799855474328923E-13</v>
      </c>
      <c r="N91">
        <f t="shared" si="29"/>
        <v>1.2932143037111226E-12</v>
      </c>
      <c r="O91" s="1">
        <v>1.77011782E-12</v>
      </c>
      <c r="P91" s="1">
        <v>1.30524601E-11</v>
      </c>
      <c r="Q91">
        <f t="shared" si="30"/>
        <v>194240510473.71484</v>
      </c>
      <c r="R91">
        <f>Q91/Sheet1!$G$10</f>
        <v>7.7696204189485937E-7</v>
      </c>
    </row>
    <row r="92" spans="1:18" x14ac:dyDescent="0.3">
      <c r="A92">
        <f t="shared" si="31"/>
        <v>1000000000.0000058</v>
      </c>
      <c r="B92">
        <f t="shared" si="26"/>
        <v>2.0735441023245289</v>
      </c>
      <c r="C92">
        <f t="shared" si="27"/>
        <v>0.87602478363287228</v>
      </c>
      <c r="D92">
        <f t="shared" si="28"/>
        <v>1.8164760235920638</v>
      </c>
      <c r="E92">
        <f t="shared" si="20"/>
        <v>3.6329520471841278E-2</v>
      </c>
      <c r="F92">
        <f t="shared" si="21"/>
        <v>1.7520495672657448E-2</v>
      </c>
      <c r="G92">
        <f t="shared" si="22"/>
        <v>1.9703399120772671E-11</v>
      </c>
      <c r="H92">
        <f t="shared" si="23"/>
        <v>4.5884159739360321E-12</v>
      </c>
      <c r="K92">
        <f t="shared" si="32"/>
        <v>2.3418066478787985E-12</v>
      </c>
      <c r="L92">
        <f t="shared" si="33"/>
        <v>1.0056095896478541E-11</v>
      </c>
      <c r="M92">
        <f t="shared" si="29"/>
        <v>5.9933050219662226E-13</v>
      </c>
      <c r="N92">
        <f t="shared" si="29"/>
        <v>1.2427382281730042E-12</v>
      </c>
      <c r="O92" s="1">
        <v>1.3194680200000001E-12</v>
      </c>
      <c r="P92" s="1">
        <v>1.0952658E-11</v>
      </c>
      <c r="Q92">
        <f t="shared" si="30"/>
        <v>416600003429.9743</v>
      </c>
      <c r="R92">
        <f>Q92/Sheet1!$G$10</f>
        <v>1.6664000137198973E-6</v>
      </c>
    </row>
    <row r="93" spans="1:18" x14ac:dyDescent="0.3">
      <c r="A93">
        <f t="shared" si="31"/>
        <v>1258925411.7941747</v>
      </c>
      <c r="B93">
        <f t="shared" si="26"/>
        <v>2.3515119510981073</v>
      </c>
      <c r="C93">
        <f t="shared" si="27"/>
        <v>0.90507202428855438</v>
      </c>
      <c r="D93">
        <f t="shared" si="28"/>
        <v>2.1282876817190921</v>
      </c>
      <c r="E93">
        <f t="shared" si="20"/>
        <v>4.2565753634381844E-2</v>
      </c>
      <c r="F93">
        <f t="shared" si="21"/>
        <v>1.8101440485771086E-2</v>
      </c>
      <c r="G93">
        <f t="shared" si="22"/>
        <v>2.7031922883492219E-11</v>
      </c>
      <c r="H93">
        <f t="shared" si="23"/>
        <v>4.8976196903817035E-12</v>
      </c>
      <c r="K93">
        <f t="shared" si="32"/>
        <v>1.7069281843435679E-12</v>
      </c>
      <c r="L93">
        <f t="shared" si="33"/>
        <v>9.4212196870759083E-12</v>
      </c>
      <c r="M93">
        <f t="shared" si="29"/>
        <v>5.1152365199435771E-13</v>
      </c>
      <c r="N93">
        <f t="shared" si="29"/>
        <v>1.2028539809340814E-12</v>
      </c>
      <c r="O93" s="1">
        <v>9.8802544599999991E-13</v>
      </c>
      <c r="P93" s="1">
        <v>9.1350662900000008E-12</v>
      </c>
      <c r="Q93">
        <f t="shared" si="30"/>
        <v>890817152643.28625</v>
      </c>
      <c r="R93">
        <f>Q93/Sheet1!$G$10</f>
        <v>3.5632686105731449E-6</v>
      </c>
    </row>
    <row r="94" spans="1:18" x14ac:dyDescent="0.3">
      <c r="A94">
        <f t="shared" si="31"/>
        <v>1584893192.461123</v>
      </c>
      <c r="B94">
        <f t="shared" si="26"/>
        <v>2.7014527395809234</v>
      </c>
      <c r="C94">
        <f t="shared" si="27"/>
        <v>0.92896355328703306</v>
      </c>
      <c r="D94">
        <f t="shared" si="28"/>
        <v>2.5095511359980844</v>
      </c>
      <c r="E94">
        <f t="shared" si="20"/>
        <v>5.0191022719961689E-2</v>
      </c>
      <c r="F94">
        <f t="shared" si="21"/>
        <v>1.8579271065740661E-2</v>
      </c>
      <c r="G94">
        <f t="shared" si="22"/>
        <v>3.7551518009355121E-11</v>
      </c>
      <c r="H94">
        <f t="shared" si="23"/>
        <v>5.1594882033927936E-12</v>
      </c>
      <c r="K94">
        <f t="shared" si="32"/>
        <v>1.2287532832984163E-12</v>
      </c>
      <c r="L94">
        <f t="shared" si="33"/>
        <v>8.9430480752902593E-12</v>
      </c>
      <c r="M94">
        <f t="shared" si="29"/>
        <v>4.3381044196757351E-13</v>
      </c>
      <c r="N94">
        <f t="shared" si="29"/>
        <v>1.1719184069121126E-12</v>
      </c>
      <c r="O94" s="1">
        <v>7.49769015E-13</v>
      </c>
      <c r="P94" s="1">
        <v>7.6229757600000004E-12</v>
      </c>
      <c r="Q94">
        <f t="shared" si="30"/>
        <v>1853774983514.4314</v>
      </c>
      <c r="R94">
        <f>Q94/Sheet1!$G$10</f>
        <v>7.4150999340577256E-6</v>
      </c>
    </row>
    <row r="95" spans="1:18" x14ac:dyDescent="0.3">
      <c r="A95">
        <f t="shared" si="31"/>
        <v>1995262314.9688916</v>
      </c>
      <c r="B95">
        <f t="shared" si="26"/>
        <v>3.1420020908252275</v>
      </c>
      <c r="C95">
        <f t="shared" si="27"/>
        <v>0.94800064406825202</v>
      </c>
      <c r="D95">
        <f t="shared" si="28"/>
        <v>2.9786200057661101</v>
      </c>
      <c r="E95">
        <f t="shared" si="20"/>
        <v>5.9572400115322201E-2</v>
      </c>
      <c r="F95">
        <f t="shared" si="21"/>
        <v>1.8960012881365042E-2</v>
      </c>
      <c r="G95">
        <f t="shared" si="22"/>
        <v>5.2833924882415039E-11</v>
      </c>
      <c r="H95">
        <f t="shared" si="23"/>
        <v>5.3730241068447411E-12</v>
      </c>
      <c r="K95">
        <f t="shared" si="32"/>
        <v>8.7333188192104628E-13</v>
      </c>
      <c r="L95">
        <f t="shared" si="33"/>
        <v>8.587631495651509E-12</v>
      </c>
      <c r="M95">
        <f t="shared" si="29"/>
        <v>3.6549458653338565E-13</v>
      </c>
      <c r="N95">
        <f t="shared" si="29"/>
        <v>1.1483847550731996E-12</v>
      </c>
      <c r="O95" s="1">
        <v>5.7368727299999996E-13</v>
      </c>
      <c r="P95" s="1">
        <v>6.3440413899999996E-12</v>
      </c>
      <c r="Q95">
        <f t="shared" si="30"/>
        <v>3804697166456.0649</v>
      </c>
      <c r="R95">
        <f>Q95/Sheet1!$G$10</f>
        <v>1.5218788665824259E-5</v>
      </c>
    </row>
    <row r="96" spans="1:18" x14ac:dyDescent="0.3">
      <c r="A96">
        <f t="shared" si="31"/>
        <v>2511886431.5095954</v>
      </c>
      <c r="B96">
        <f t="shared" si="26"/>
        <v>3.6966208642561167</v>
      </c>
      <c r="C96">
        <f t="shared" si="27"/>
        <v>0.96271510587512399</v>
      </c>
      <c r="D96">
        <f t="shared" si="28"/>
        <v>3.5587927467125198</v>
      </c>
      <c r="E96">
        <f t="shared" si="20"/>
        <v>7.1175854934250396E-2</v>
      </c>
      <c r="F96">
        <f t="shared" si="21"/>
        <v>1.9254302117502481E-2</v>
      </c>
      <c r="G96">
        <f t="shared" si="22"/>
        <v>7.5279639084650681E-11</v>
      </c>
      <c r="H96">
        <f t="shared" si="23"/>
        <v>5.5410363628462513E-12</v>
      </c>
      <c r="K96">
        <f t="shared" si="32"/>
        <v>6.1293533826522895E-13</v>
      </c>
      <c r="L96">
        <f t="shared" si="33"/>
        <v>8.3272420582227144E-12</v>
      </c>
      <c r="M96">
        <f t="shared" si="29"/>
        <v>3.0590977472718174E-13</v>
      </c>
      <c r="N96">
        <f t="shared" si="29"/>
        <v>1.1308324558363884E-12</v>
      </c>
      <c r="O96" s="1">
        <v>4.4176357700000001E-13</v>
      </c>
      <c r="P96" s="1">
        <v>5.27992425E-12</v>
      </c>
      <c r="Q96">
        <f t="shared" si="30"/>
        <v>7709550009665.3242</v>
      </c>
      <c r="R96">
        <f>Q96/Sheet1!$G$10</f>
        <v>3.08382000386613E-5</v>
      </c>
    </row>
    <row r="97" spans="1:18" x14ac:dyDescent="0.3">
      <c r="A97">
        <f t="shared" si="31"/>
        <v>3162277660.1683989</v>
      </c>
      <c r="B97">
        <f t="shared" si="26"/>
        <v>4.3948445319863758</v>
      </c>
      <c r="C97">
        <f t="shared" si="27"/>
        <v>0.97376889006547673</v>
      </c>
      <c r="D97">
        <f t="shared" si="28"/>
        <v>4.2795628819227032</v>
      </c>
      <c r="E97">
        <f t="shared" si="20"/>
        <v>8.5591257638454071E-2</v>
      </c>
      <c r="F97">
        <f t="shared" si="21"/>
        <v>1.9475377801309535E-2</v>
      </c>
      <c r="G97">
        <f t="shared" si="22"/>
        <v>1.0856052452022543E-10</v>
      </c>
      <c r="H97">
        <f t="shared" si="23"/>
        <v>5.6689493549260407E-12</v>
      </c>
      <c r="K97">
        <f t="shared" si="32"/>
        <v>4.2503065686863268E-13</v>
      </c>
      <c r="L97">
        <f t="shared" si="33"/>
        <v>8.1393479034593877E-12</v>
      </c>
      <c r="M97">
        <f t="shared" si="29"/>
        <v>2.5438801052467362E-13</v>
      </c>
      <c r="N97">
        <f t="shared" si="29"/>
        <v>1.1179957570572546E-12</v>
      </c>
      <c r="O97" s="1">
        <v>3.43089445E-13</v>
      </c>
      <c r="P97" s="1">
        <v>4.4156861500000003E-12</v>
      </c>
      <c r="Q97">
        <f t="shared" si="30"/>
        <v>15283528137373.119</v>
      </c>
      <c r="R97">
        <f>Q97/Sheet1!$G$10</f>
        <v>6.1134112549492473E-5</v>
      </c>
    </row>
    <row r="98" spans="1:18" x14ac:dyDescent="0.3">
      <c r="A98">
        <f t="shared" si="31"/>
        <v>3981071705.5349975</v>
      </c>
      <c r="B98">
        <f t="shared" si="26"/>
        <v>5.2738560504081251</v>
      </c>
      <c r="C98">
        <f t="shared" si="27"/>
        <v>0.98185860033402184</v>
      </c>
      <c r="D98">
        <f t="shared" si="28"/>
        <v>5.1781809200168345</v>
      </c>
      <c r="E98">
        <f t="shared" ref="E98:E122" si="34">D98*$T$13</f>
        <v>0.10356361840033669</v>
      </c>
      <c r="F98">
        <f t="shared" ref="F98:F122" si="35">C98*$T$12</f>
        <v>1.9637172006680439E-2</v>
      </c>
      <c r="G98">
        <f t="shared" ref="G98:G122" si="36">$T$8*$T$1^2*(SQRT((SQRT(5)*E98)^2+1)-1)</f>
        <v>1.5828589472927009E-10</v>
      </c>
      <c r="H98">
        <f t="shared" ref="H98:H122" si="37">$T$8*$T$1^2*(SQRT((SQRT(5)*F98)^2+1)-1)</f>
        <v>5.7634861331059628E-12</v>
      </c>
      <c r="K98">
        <f t="shared" si="32"/>
        <v>2.9150766166343858E-13</v>
      </c>
      <c r="L98">
        <f t="shared" si="33"/>
        <v>8.0058405592048978E-12</v>
      </c>
      <c r="M98">
        <f t="shared" si="29"/>
        <v>2.1024168607921406E-13</v>
      </c>
      <c r="N98">
        <f t="shared" si="29"/>
        <v>1.1087843881768688E-12</v>
      </c>
      <c r="O98" s="1">
        <v>2.6784776399999999E-13</v>
      </c>
      <c r="P98" s="1">
        <v>3.7021035700000004E-12</v>
      </c>
      <c r="Q98">
        <f t="shared" si="30"/>
        <v>29909690467780.875</v>
      </c>
      <c r="R98">
        <f>Q98/Sheet1!$G$10</f>
        <v>1.196387618711235E-4</v>
      </c>
    </row>
    <row r="99" spans="1:18" x14ac:dyDescent="0.3">
      <c r="A99">
        <f t="shared" si="31"/>
        <v>5011872336.2727547</v>
      </c>
      <c r="B99">
        <f t="shared" si="26"/>
        <v>6.3804659882090426</v>
      </c>
      <c r="C99">
        <f t="shared" si="27"/>
        <v>0.9876417466449825</v>
      </c>
      <c r="D99">
        <f t="shared" si="28"/>
        <v>6.3016145730036834</v>
      </c>
      <c r="E99">
        <f t="shared" si="34"/>
        <v>0.12603229146007366</v>
      </c>
      <c r="F99">
        <f t="shared" si="35"/>
        <v>1.975283493289965E-2</v>
      </c>
      <c r="G99">
        <f t="shared" si="36"/>
        <v>2.3298248308238633E-10</v>
      </c>
      <c r="H99">
        <f t="shared" si="37"/>
        <v>5.831546774955944E-12</v>
      </c>
      <c r="K99">
        <f t="shared" si="32"/>
        <v>1.9804729710309735E-13</v>
      </c>
      <c r="L99">
        <f t="shared" si="33"/>
        <v>7.9124034887267639E-12</v>
      </c>
      <c r="M99">
        <f t="shared" si="29"/>
        <v>1.7276040526366842E-13</v>
      </c>
      <c r="N99">
        <f t="shared" si="29"/>
        <v>1.1022918898940469E-12</v>
      </c>
      <c r="O99" s="1">
        <v>2.1020226099999999E-13</v>
      </c>
      <c r="P99" s="1">
        <v>3.1350511999999999E-12</v>
      </c>
      <c r="Q99">
        <f t="shared" si="30"/>
        <v>57347848504794.414</v>
      </c>
      <c r="R99">
        <f>Q99/Sheet1!$G$10</f>
        <v>2.2939139401917765E-4</v>
      </c>
    </row>
    <row r="100" spans="1:18" x14ac:dyDescent="0.3">
      <c r="A100">
        <f t="shared" si="31"/>
        <v>6309573444.8019733</v>
      </c>
      <c r="B100">
        <f t="shared" si="26"/>
        <v>7.7736053598505794</v>
      </c>
      <c r="C100">
        <f t="shared" si="27"/>
        <v>0.99169130159334729</v>
      </c>
      <c r="D100">
        <f t="shared" si="28"/>
        <v>7.7090168173832421</v>
      </c>
      <c r="E100">
        <f t="shared" si="34"/>
        <v>0.15418033634766484</v>
      </c>
      <c r="F100">
        <f t="shared" si="35"/>
        <v>1.9833826031866945E-2</v>
      </c>
      <c r="G100">
        <f t="shared" si="36"/>
        <v>3.4548535245957045E-10</v>
      </c>
      <c r="H100">
        <f t="shared" si="37"/>
        <v>5.879442611776419E-12</v>
      </c>
      <c r="K100">
        <f t="shared" si="32"/>
        <v>1.3355573751056296E-13</v>
      </c>
      <c r="L100">
        <f t="shared" si="33"/>
        <v>7.8479464965631287E-12</v>
      </c>
      <c r="M100">
        <f t="shared" si="29"/>
        <v>1.4122027662369201E-13</v>
      </c>
      <c r="N100">
        <f t="shared" si="29"/>
        <v>1.0977906992815138E-12</v>
      </c>
      <c r="O100" s="1">
        <v>1.65771235E-13</v>
      </c>
      <c r="P100" s="1">
        <v>2.6755507899999998E-12</v>
      </c>
      <c r="Q100">
        <f t="shared" si="30"/>
        <v>108045078122608.58</v>
      </c>
      <c r="R100">
        <f>Q100/Sheet1!$G$10</f>
        <v>4.321803124904343E-4</v>
      </c>
    </row>
    <row r="101" spans="1:18" x14ac:dyDescent="0.3">
      <c r="A101">
        <f t="shared" si="31"/>
        <v>7943282347.2428665</v>
      </c>
      <c r="B101">
        <f t="shared" si="26"/>
        <v>9.5274639169810698</v>
      </c>
      <c r="C101">
        <f t="shared" si="27"/>
        <v>0.99447647330970312</v>
      </c>
      <c r="D101">
        <f t="shared" si="28"/>
        <v>9.4748387157447844</v>
      </c>
      <c r="E101">
        <f t="shared" si="34"/>
        <v>0.1894967743148957</v>
      </c>
      <c r="F101">
        <f t="shared" si="35"/>
        <v>1.9889529466194062E-2</v>
      </c>
      <c r="G101">
        <f t="shared" si="36"/>
        <v>5.1480362112232519E-10</v>
      </c>
      <c r="H101">
        <f t="shared" si="37"/>
        <v>5.9124975663598258E-12</v>
      </c>
      <c r="K101">
        <f t="shared" si="32"/>
        <v>8.9629422081844264E-14</v>
      </c>
      <c r="L101">
        <f t="shared" si="33"/>
        <v>7.80407104255992E-12</v>
      </c>
      <c r="M101">
        <f t="shared" si="29"/>
        <v>1.1490111020448949E-13</v>
      </c>
      <c r="N101">
        <f t="shared" si="29"/>
        <v>1.094716181494339E-12</v>
      </c>
      <c r="O101" s="1">
        <v>1.3139862200000001E-13</v>
      </c>
      <c r="P101" s="1">
        <v>2.3188537500000001E-12</v>
      </c>
      <c r="Q101">
        <f t="shared" si="30"/>
        <v>198418221888371.94</v>
      </c>
      <c r="R101">
        <f>Q101/Sheet1!$G$10</f>
        <v>7.9367288755348778E-4</v>
      </c>
    </row>
    <row r="102" spans="1:18" x14ac:dyDescent="0.3">
      <c r="A102">
        <f t="shared" si="31"/>
        <v>10000000000.000065</v>
      </c>
      <c r="B102">
        <f t="shared" si="26"/>
        <v>11.735441023245295</v>
      </c>
      <c r="C102">
        <f t="shared" si="27"/>
        <v>0.99636284599122338</v>
      </c>
      <c r="D102">
        <f t="shared" si="28"/>
        <v>11.692757416882838</v>
      </c>
      <c r="E102">
        <f t="shared" si="34"/>
        <v>0.23385514833765675</v>
      </c>
      <c r="F102">
        <f t="shared" si="35"/>
        <v>1.9927256919824467E-2</v>
      </c>
      <c r="G102">
        <f t="shared" si="36"/>
        <v>7.6841032607872679E-10</v>
      </c>
      <c r="H102">
        <f t="shared" si="37"/>
        <v>5.9349379538784978E-12</v>
      </c>
      <c r="K102">
        <f t="shared" si="32"/>
        <v>6.0048062188726139E-14</v>
      </c>
      <c r="L102">
        <f t="shared" si="33"/>
        <v>7.7745633409159884E-12</v>
      </c>
      <c r="M102">
        <f t="shared" si="29"/>
        <v>9.310630919920194E-14</v>
      </c>
      <c r="N102">
        <f t="shared" si="29"/>
        <v>1.0926436004992753E-12</v>
      </c>
      <c r="O102" s="1">
        <v>1.04743051E-13</v>
      </c>
      <c r="P102" s="1">
        <v>2.0413098900000002E-12</v>
      </c>
      <c r="Q102">
        <f t="shared" si="30"/>
        <v>354713039397159.19</v>
      </c>
      <c r="R102">
        <f>Q102/Sheet1!$G$10</f>
        <v>1.4188521575886368E-3</v>
      </c>
    </row>
    <row r="103" spans="1:18" x14ac:dyDescent="0.3">
      <c r="A103">
        <f t="shared" si="31"/>
        <v>12589254117.941755</v>
      </c>
      <c r="B103">
        <f t="shared" si="26"/>
        <v>14.515119510981082</v>
      </c>
      <c r="C103">
        <f t="shared" si="27"/>
        <v>0.99762400775252191</v>
      </c>
      <c r="D103">
        <f t="shared" si="28"/>
        <v>14.480631699551774</v>
      </c>
      <c r="E103">
        <f t="shared" si="34"/>
        <v>0.28961263399103548</v>
      </c>
      <c r="F103">
        <f t="shared" si="35"/>
        <v>1.9952480155050439E-2</v>
      </c>
      <c r="G103">
        <f t="shared" si="36"/>
        <v>1.1446813405892191E-9</v>
      </c>
      <c r="H103">
        <f t="shared" si="37"/>
        <v>5.949964472391162E-12</v>
      </c>
      <c r="K103">
        <f t="shared" si="32"/>
        <v>4.0309516203945093E-14</v>
      </c>
      <c r="L103">
        <f t="shared" si="33"/>
        <v>7.7549288337668722E-12</v>
      </c>
      <c r="M103">
        <f t="shared" si="29"/>
        <v>7.5181077043845624E-14</v>
      </c>
      <c r="N103">
        <f t="shared" si="29"/>
        <v>1.0912623182556956E-12</v>
      </c>
      <c r="O103" s="1">
        <v>8.4046153700000001E-14</v>
      </c>
      <c r="P103" s="1">
        <v>1.8369284499999998E-12</v>
      </c>
      <c r="Q103">
        <f t="shared" si="30"/>
        <v>612221541780164.13</v>
      </c>
      <c r="R103">
        <f>Q103/Sheet1!$G$10</f>
        <v>2.4488861671206567E-3</v>
      </c>
    </row>
    <row r="104" spans="1:18" x14ac:dyDescent="0.3">
      <c r="A104">
        <f t="shared" si="31"/>
        <v>15848931924.61124</v>
      </c>
      <c r="B104">
        <f t="shared" si="26"/>
        <v>18.014527395809239</v>
      </c>
      <c r="C104">
        <f t="shared" si="27"/>
        <v>0.99845808934692348</v>
      </c>
      <c r="D104">
        <f t="shared" si="28"/>
        <v>17.986750604107502</v>
      </c>
      <c r="E104">
        <f t="shared" si="34"/>
        <v>0.35973501208215003</v>
      </c>
      <c r="F104">
        <f t="shared" si="35"/>
        <v>1.9969161786938468E-2</v>
      </c>
      <c r="G104">
        <f t="shared" si="36"/>
        <v>1.6949429867317342E-9</v>
      </c>
      <c r="H104">
        <f t="shared" si="37"/>
        <v>5.9599128283713913E-12</v>
      </c>
      <c r="K104">
        <f t="shared" si="32"/>
        <v>2.72230696890914E-14</v>
      </c>
      <c r="L104">
        <f t="shared" si="33"/>
        <v>7.7419842161421991E-12</v>
      </c>
      <c r="M104">
        <f t="shared" si="29"/>
        <v>6.0526190161270356E-14</v>
      </c>
      <c r="N104">
        <f t="shared" si="29"/>
        <v>1.0903507108241647E-12</v>
      </c>
      <c r="O104" s="1">
        <v>6.79380328E-14</v>
      </c>
      <c r="P104" s="1">
        <v>1.68859042E-12</v>
      </c>
      <c r="Q104">
        <f t="shared" si="30"/>
        <v>1019263043119238.5</v>
      </c>
      <c r="R104">
        <f>Q104/Sheet1!$G$10</f>
        <v>4.077052172476954E-3</v>
      </c>
    </row>
    <row r="105" spans="1:18" x14ac:dyDescent="0.3">
      <c r="A105">
        <f t="shared" si="31"/>
        <v>19952623149.688931</v>
      </c>
      <c r="B105">
        <f t="shared" si="26"/>
        <v>22.42002090825229</v>
      </c>
      <c r="C105">
        <f t="shared" si="27"/>
        <v>0.99900479135848541</v>
      </c>
      <c r="D105">
        <f t="shared" si="28"/>
        <v>22.397708309701461</v>
      </c>
      <c r="E105">
        <f t="shared" si="34"/>
        <v>0.44795416619402922</v>
      </c>
      <c r="F105">
        <f t="shared" si="35"/>
        <v>1.9980095827169708E-2</v>
      </c>
      <c r="G105">
        <f t="shared" si="36"/>
        <v>2.4845477360632915E-9</v>
      </c>
      <c r="H105">
        <f t="shared" si="37"/>
        <v>5.966438018517658E-12</v>
      </c>
      <c r="K105">
        <f t="shared" si="32"/>
        <v>1.8571408541316636E-14</v>
      </c>
      <c r="L105">
        <f t="shared" si="33"/>
        <v>7.7335172013231497E-12</v>
      </c>
      <c r="M105">
        <f t="shared" si="29"/>
        <v>4.8606289196828375E-14</v>
      </c>
      <c r="N105">
        <f t="shared" si="29"/>
        <v>1.0897540200654496E-12</v>
      </c>
      <c r="O105" s="1">
        <v>5.5403628300000002E-14</v>
      </c>
      <c r="P105" s="1">
        <v>1.5843814399999999E-12</v>
      </c>
      <c r="Q105">
        <f t="shared" si="30"/>
        <v>1633429419135727.5</v>
      </c>
      <c r="R105">
        <f>Q105/Sheet1!$G$10</f>
        <v>6.5337176765429099E-3</v>
      </c>
    </row>
    <row r="106" spans="1:18" x14ac:dyDescent="0.3">
      <c r="A106">
        <f t="shared" si="31"/>
        <v>25118864315.09597</v>
      </c>
      <c r="B106">
        <f t="shared" si="26"/>
        <v>27.966208642561188</v>
      </c>
      <c r="C106">
        <f t="shared" si="27"/>
        <v>0.99936049829635176</v>
      </c>
      <c r="D106">
        <f t="shared" si="28"/>
        <v>27.948324204489687</v>
      </c>
      <c r="E106">
        <f t="shared" si="34"/>
        <v>0.55896648408979377</v>
      </c>
      <c r="F106">
        <f t="shared" si="35"/>
        <v>1.9987209965927035E-2</v>
      </c>
      <c r="G106">
        <f t="shared" si="36"/>
        <v>3.5929321714141809E-9</v>
      </c>
      <c r="H106">
        <f t="shared" si="37"/>
        <v>5.9706854913068913E-12</v>
      </c>
      <c r="K106">
        <f t="shared" si="32"/>
        <v>1.2842310638075131E-14</v>
      </c>
      <c r="L106">
        <f t="shared" si="33"/>
        <v>7.7280156715699061E-12</v>
      </c>
      <c r="M106">
        <f t="shared" si="29"/>
        <v>3.8952943277818018E-14</v>
      </c>
      <c r="N106">
        <f t="shared" si="29"/>
        <v>1.0893661389493099E-12</v>
      </c>
      <c r="O106" s="1">
        <v>4.5645112800000003E-14</v>
      </c>
      <c r="P106" s="1">
        <v>1.51150395E-12</v>
      </c>
      <c r="Q106">
        <f t="shared" si="30"/>
        <v>2522543578390787.5</v>
      </c>
      <c r="R106">
        <f>Q106/Sheet1!$G$10</f>
        <v>1.009017431356315E-2</v>
      </c>
    </row>
    <row r="107" spans="1:18" x14ac:dyDescent="0.3">
      <c r="A107">
        <f t="shared" si="31"/>
        <v>31622776601.68401</v>
      </c>
      <c r="B107">
        <f t="shared" si="26"/>
        <v>34.948445319863779</v>
      </c>
      <c r="C107">
        <f t="shared" si="27"/>
        <v>0.9995905478056194</v>
      </c>
      <c r="D107">
        <f t="shared" si="28"/>
        <v>34.934135602237369</v>
      </c>
      <c r="E107">
        <f t="shared" si="34"/>
        <v>0.69868271204474741</v>
      </c>
      <c r="F107">
        <f t="shared" si="35"/>
        <v>1.9991810956112389E-2</v>
      </c>
      <c r="G107">
        <f t="shared" si="36"/>
        <v>5.1136401404366347E-9</v>
      </c>
      <c r="H107">
        <f t="shared" si="37"/>
        <v>5.973433300725188E-12</v>
      </c>
      <c r="K107">
        <f t="shared" si="32"/>
        <v>9.0232299848332432E-15</v>
      </c>
      <c r="L107">
        <f t="shared" si="33"/>
        <v>7.7244607454197297E-12</v>
      </c>
      <c r="M107">
        <f t="shared" si="29"/>
        <v>3.11634871932492E-14</v>
      </c>
      <c r="N107">
        <f t="shared" si="29"/>
        <v>1.0891154281495448E-12</v>
      </c>
      <c r="O107" s="1">
        <v>3.7996452399999997E-14</v>
      </c>
      <c r="P107" s="1">
        <v>1.46246291E-12</v>
      </c>
      <c r="Q107">
        <f t="shared" si="30"/>
        <v>3762405260992137</v>
      </c>
      <c r="R107">
        <f>Q107/Sheet1!$G$10</f>
        <v>1.5049621043968548E-2</v>
      </c>
    </row>
    <row r="108" spans="1:18" x14ac:dyDescent="0.3">
      <c r="A108">
        <f t="shared" si="31"/>
        <v>39810717055.349998</v>
      </c>
      <c r="B108">
        <f t="shared" si="26"/>
        <v>43.738560504081271</v>
      </c>
      <c r="C108">
        <f t="shared" si="27"/>
        <v>0.99973860468592646</v>
      </c>
      <c r="D108">
        <f t="shared" si="28"/>
        <v>43.727127449321181</v>
      </c>
      <c r="E108">
        <f t="shared" si="34"/>
        <v>0.87454254898642358</v>
      </c>
      <c r="F108">
        <f t="shared" si="35"/>
        <v>1.999477209371853E-2</v>
      </c>
      <c r="G108">
        <f t="shared" si="36"/>
        <v>7.1559755665360958E-9</v>
      </c>
      <c r="H108">
        <f t="shared" si="37"/>
        <v>5.9752020890666298E-12</v>
      </c>
      <c r="K108">
        <f t="shared" si="32"/>
        <v>6.447974929177949E-15</v>
      </c>
      <c r="L108">
        <f t="shared" si="33"/>
        <v>7.7221741388904829E-12</v>
      </c>
      <c r="M108">
        <f t="shared" si="29"/>
        <v>2.4896890121796825E-14</v>
      </c>
      <c r="N108">
        <f t="shared" si="29"/>
        <v>1.0889541349556735E-12</v>
      </c>
      <c r="O108" s="1">
        <v>3.196023E-14</v>
      </c>
      <c r="P108" s="1">
        <v>1.4302588900000001E-12</v>
      </c>
      <c r="Q108">
        <f t="shared" si="30"/>
        <v>5437535251571774</v>
      </c>
      <c r="R108">
        <f>Q108/Sheet1!$G$10</f>
        <v>2.1750141006287096E-2</v>
      </c>
    </row>
    <row r="109" spans="1:18" x14ac:dyDescent="0.3">
      <c r="A109">
        <f t="shared" si="31"/>
        <v>50118723362.727577</v>
      </c>
      <c r="B109">
        <f t="shared" si="26"/>
        <v>54.804659882090455</v>
      </c>
      <c r="C109">
        <f t="shared" si="27"/>
        <v>0.99983351650535435</v>
      </c>
      <c r="D109">
        <f t="shared" si="28"/>
        <v>54.795535810790419</v>
      </c>
      <c r="E109">
        <f t="shared" si="34"/>
        <v>1.0959107162158084</v>
      </c>
      <c r="F109">
        <f t="shared" si="35"/>
        <v>1.9996670330107089E-2</v>
      </c>
      <c r="G109">
        <f t="shared" si="36"/>
        <v>9.8495195259437932E-9</v>
      </c>
      <c r="H109">
        <f t="shared" si="37"/>
        <v>5.9763361078302837E-12</v>
      </c>
      <c r="K109">
        <f t="shared" si="32"/>
        <v>4.6846499390449586E-15</v>
      </c>
      <c r="L109">
        <f t="shared" si="33"/>
        <v>7.720708844735051E-12</v>
      </c>
      <c r="M109">
        <f t="shared" si="29"/>
        <v>1.986785002352642E-14</v>
      </c>
      <c r="N109">
        <f t="shared" si="29"/>
        <v>1.0888507631277483E-12</v>
      </c>
      <c r="O109" s="1">
        <v>2.7141001100000001E-14</v>
      </c>
      <c r="P109" s="1">
        <v>1.4094872499999999E-12</v>
      </c>
      <c r="Q109">
        <f t="shared" si="30"/>
        <v>7651096093485454</v>
      </c>
      <c r="R109">
        <f>Q109/Sheet1!$G$10</f>
        <v>3.0604384373941817E-2</v>
      </c>
    </row>
    <row r="110" spans="1:18" x14ac:dyDescent="0.3">
      <c r="A110">
        <f t="shared" si="31"/>
        <v>63095734448.019768</v>
      </c>
      <c r="B110">
        <f t="shared" si="26"/>
        <v>68.736053598505833</v>
      </c>
      <c r="C110">
        <f t="shared" si="27"/>
        <v>0.99989416634413608</v>
      </c>
      <c r="D110">
        <f t="shared" si="28"/>
        <v>68.728779010663843</v>
      </c>
      <c r="E110">
        <f t="shared" si="34"/>
        <v>1.3745755802132769</v>
      </c>
      <c r="F110">
        <f t="shared" si="35"/>
        <v>1.9997883326882723E-2</v>
      </c>
      <c r="G110">
        <f t="shared" si="36"/>
        <v>1.335164767080774E-8</v>
      </c>
      <c r="H110">
        <f t="shared" si="37"/>
        <v>5.977060816257056E-12</v>
      </c>
      <c r="K110">
        <f t="shared" si="32"/>
        <v>3.4558694315847892E-15</v>
      </c>
      <c r="L110">
        <f t="shared" si="33"/>
        <v>7.7197727219595869E-12</v>
      </c>
      <c r="M110">
        <f t="shared" si="29"/>
        <v>1.5840081885910398E-14</v>
      </c>
      <c r="N110">
        <f t="shared" si="29"/>
        <v>1.0887847175146585E-12</v>
      </c>
      <c r="O110" s="1">
        <v>2.3248027100000001E-14</v>
      </c>
      <c r="P110" s="1">
        <v>1.39644489E-12</v>
      </c>
      <c r="Q110">
        <f t="shared" si="30"/>
        <v>1.0525446445585062E+16</v>
      </c>
      <c r="R110">
        <f>Q110/Sheet1!$G$10</f>
        <v>4.2101785782340251E-2</v>
      </c>
    </row>
    <row r="111" spans="1:18" x14ac:dyDescent="0.3">
      <c r="A111">
        <f t="shared" si="31"/>
        <v>79432823472.428711</v>
      </c>
      <c r="B111">
        <f t="shared" si="26"/>
        <v>86.27463916981074</v>
      </c>
      <c r="C111">
        <f t="shared" si="27"/>
        <v>0.99993282335832445</v>
      </c>
      <c r="D111">
        <f t="shared" si="28"/>
        <v>86.268843529289541</v>
      </c>
      <c r="E111">
        <f t="shared" si="34"/>
        <v>1.7253768705857908</v>
      </c>
      <c r="F111">
        <f t="shared" si="35"/>
        <v>1.999865646716649E-2</v>
      </c>
      <c r="G111">
        <f t="shared" si="36"/>
        <v>1.7857523085294081E-8</v>
      </c>
      <c r="H111">
        <f t="shared" si="37"/>
        <v>5.9775227540449921E-12</v>
      </c>
      <c r="K111">
        <f t="shared" si="32"/>
        <v>2.5838718408172145E-15</v>
      </c>
      <c r="L111">
        <f t="shared" si="33"/>
        <v>7.7191761446011582E-12</v>
      </c>
      <c r="M111">
        <f t="shared" si="29"/>
        <v>1.2619497873272591E-14</v>
      </c>
      <c r="N111">
        <f t="shared" si="29"/>
        <v>1.0887426255207867E-12</v>
      </c>
      <c r="O111" s="1">
        <v>2.0061572899999999E-14</v>
      </c>
      <c r="P111" s="1">
        <v>1.3885681400000001E-12</v>
      </c>
      <c r="Q111">
        <f t="shared" si="30"/>
        <v>1.4214754926346622E+16</v>
      </c>
      <c r="R111">
        <f>Q111/Sheet1!$G$10</f>
        <v>5.6859019705386489E-2</v>
      </c>
    </row>
    <row r="112" spans="1:18" x14ac:dyDescent="0.3">
      <c r="A112">
        <f t="shared" si="31"/>
        <v>100000000000.00072</v>
      </c>
      <c r="B112">
        <f t="shared" si="26"/>
        <v>108.35441023245303</v>
      </c>
      <c r="C112">
        <f t="shared" si="27"/>
        <v>0.99995741211555556</v>
      </c>
      <c r="D112">
        <f t="shared" si="28"/>
        <v>108.349795647351</v>
      </c>
      <c r="E112">
        <f t="shared" si="34"/>
        <v>2.1669959129470202</v>
      </c>
      <c r="F112">
        <f t="shared" si="35"/>
        <v>1.999914824231111E-2</v>
      </c>
      <c r="G112">
        <f t="shared" si="36"/>
        <v>2.3612201131263714E-8</v>
      </c>
      <c r="H112">
        <f t="shared" si="37"/>
        <v>5.9778165903609497E-12</v>
      </c>
      <c r="K112">
        <f t="shared" si="32"/>
        <v>1.9541401833029888E-15</v>
      </c>
      <c r="L112">
        <f t="shared" si="33"/>
        <v>7.7187967127055365E-12</v>
      </c>
      <c r="M112">
        <f t="shared" si="29"/>
        <v>1.0047729955955588E-14</v>
      </c>
      <c r="N112">
        <f t="shared" si="29"/>
        <v>1.0887158535525193E-12</v>
      </c>
      <c r="O112" s="1">
        <v>1.74206991E-14</v>
      </c>
      <c r="P112" s="1">
        <v>1.3840863900000001E-12</v>
      </c>
      <c r="Q112">
        <f t="shared" si="30"/>
        <v>1.8912205418097008E+16</v>
      </c>
      <c r="R112">
        <f>Q112/Sheet1!$G$10</f>
        <v>7.5648821672388025E-2</v>
      </c>
    </row>
    <row r="113" spans="1:18" x14ac:dyDescent="0.3">
      <c r="A113">
        <f t="shared" si="31"/>
        <v>125892541179.41763</v>
      </c>
      <c r="B113">
        <f t="shared" si="26"/>
        <v>136.15119510981089</v>
      </c>
      <c r="C113">
        <f t="shared" si="27"/>
        <v>0.99997302677060729</v>
      </c>
      <c r="D113">
        <f t="shared" si="28"/>
        <v>136.14752267239311</v>
      </c>
      <c r="E113">
        <f t="shared" si="34"/>
        <v>2.7229504534478624</v>
      </c>
      <c r="F113">
        <f t="shared" si="35"/>
        <v>1.9999460535412145E-2</v>
      </c>
      <c r="G113">
        <f t="shared" si="36"/>
        <v>3.0925035230134539E-8</v>
      </c>
      <c r="H113">
        <f t="shared" si="37"/>
        <v>5.9780031896551468E-12</v>
      </c>
      <c r="K113">
        <f t="shared" si="32"/>
        <v>1.492045221726138E-15</v>
      </c>
      <c r="L113">
        <f t="shared" si="33"/>
        <v>7.718555775728264E-12</v>
      </c>
      <c r="M113">
        <f t="shared" si="29"/>
        <v>7.9962489664037542E-15</v>
      </c>
      <c r="N113">
        <f t="shared" si="29"/>
        <v>1.0886988531714613E-12</v>
      </c>
      <c r="O113" s="1">
        <v>1.5204216699999999E-14</v>
      </c>
      <c r="P113" s="1">
        <v>1.38178434E-12</v>
      </c>
      <c r="Q113">
        <f t="shared" si="30"/>
        <v>2.4869563648082204E+16</v>
      </c>
      <c r="R113">
        <f>Q113/Sheet1!$G$10</f>
        <v>9.9478254592328813E-2</v>
      </c>
    </row>
    <row r="114" spans="1:18" x14ac:dyDescent="0.3">
      <c r="A114">
        <f t="shared" si="31"/>
        <v>158489319246.11252</v>
      </c>
      <c r="B114">
        <f t="shared" si="26"/>
        <v>171.14527395809253</v>
      </c>
      <c r="C114">
        <f t="shared" si="27"/>
        <v>0.9999829295924737</v>
      </c>
      <c r="D114">
        <f t="shared" si="28"/>
        <v>171.14235243851988</v>
      </c>
      <c r="E114">
        <f t="shared" si="34"/>
        <v>3.4228470487703975</v>
      </c>
      <c r="F114">
        <f t="shared" si="35"/>
        <v>1.9999658591849476E-2</v>
      </c>
      <c r="G114">
        <f t="shared" si="36"/>
        <v>4.018706743448729E-8</v>
      </c>
      <c r="H114">
        <f t="shared" si="37"/>
        <v>5.9781215325272027E-12</v>
      </c>
      <c r="K114">
        <f t="shared" si="32"/>
        <v>1.1481691497408809E-15</v>
      </c>
      <c r="L114">
        <f t="shared" si="33"/>
        <v>7.7184029792262774E-12</v>
      </c>
      <c r="M114">
        <f t="shared" si="29"/>
        <v>6.361192726029883E-15</v>
      </c>
      <c r="N114">
        <f t="shared" si="29"/>
        <v>1.0886880717966098E-12</v>
      </c>
      <c r="O114" s="1">
        <v>1.33253798E-14</v>
      </c>
      <c r="P114" s="1">
        <v>1.3808227900000001E-12</v>
      </c>
      <c r="Q114">
        <f t="shared" si="30"/>
        <v>3.2399581076121772E+16</v>
      </c>
      <c r="R114">
        <f>Q114/Sheet1!$G$10</f>
        <v>0.12959832430448709</v>
      </c>
    </row>
    <row r="115" spans="1:18" x14ac:dyDescent="0.3">
      <c r="A115">
        <f t="shared" si="31"/>
        <v>199526231496.88943</v>
      </c>
      <c r="B115">
        <f t="shared" si="26"/>
        <v>215.20020908252306</v>
      </c>
      <c r="C115">
        <f t="shared" si="27"/>
        <v>0.99998920340101216</v>
      </c>
      <c r="D115">
        <f t="shared" si="28"/>
        <v>215.19788565216351</v>
      </c>
      <c r="E115">
        <f t="shared" si="34"/>
        <v>4.3039577130432702</v>
      </c>
      <c r="F115">
        <f t="shared" si="35"/>
        <v>1.9999784068020245E-2</v>
      </c>
      <c r="G115">
        <f t="shared" si="36"/>
        <v>5.1892415707724055E-8</v>
      </c>
      <c r="H115">
        <f t="shared" si="37"/>
        <v>5.9781965077724614E-12</v>
      </c>
      <c r="K115">
        <f t="shared" si="32"/>
        <v>8.8917716428388716E-16</v>
      </c>
      <c r="L115">
        <f t="shared" si="33"/>
        <v>7.7183061792707019E-12</v>
      </c>
      <c r="M115">
        <f t="shared" si="29"/>
        <v>5.0589227870353385E-15</v>
      </c>
      <c r="N115">
        <f t="shared" si="29"/>
        <v>1.0886812415023452E-12</v>
      </c>
      <c r="O115" s="1">
        <v>1.1719246E-14</v>
      </c>
      <c r="P115" s="1">
        <v>1.38064202E-12</v>
      </c>
      <c r="Q115">
        <f t="shared" si="30"/>
        <v>4.1894412547088536E+16</v>
      </c>
      <c r="R115">
        <f>Q115/Sheet1!$G$10</f>
        <v>0.16757765018835413</v>
      </c>
    </row>
    <row r="116" spans="1:18" x14ac:dyDescent="0.3">
      <c r="A116">
        <f t="shared" si="31"/>
        <v>251188643150.95987</v>
      </c>
      <c r="B116">
        <f t="shared" si="26"/>
        <v>270.66208642561207</v>
      </c>
      <c r="C116">
        <f t="shared" si="27"/>
        <v>0.99999317478029703</v>
      </c>
      <c r="D116">
        <f t="shared" si="28"/>
        <v>270.66023909740693</v>
      </c>
      <c r="E116">
        <f t="shared" si="34"/>
        <v>5.4132047819481386</v>
      </c>
      <c r="F116">
        <f t="shared" si="35"/>
        <v>1.9999863495605941E-2</v>
      </c>
      <c r="G116">
        <f t="shared" si="36"/>
        <v>6.6664913400627192E-8</v>
      </c>
      <c r="H116">
        <f t="shared" si="37"/>
        <v>5.9782439680450243E-12</v>
      </c>
      <c r="K116">
        <f t="shared" si="32"/>
        <v>6.9214146832448465E-16</v>
      </c>
      <c r="L116">
        <f t="shared" si="33"/>
        <v>7.7182449049371438E-12</v>
      </c>
      <c r="M116">
        <f t="shared" si="29"/>
        <v>4.0222734269282821E-15</v>
      </c>
      <c r="N116">
        <f t="shared" si="29"/>
        <v>1.0886769179067055E-12</v>
      </c>
      <c r="O116" s="1">
        <v>1.0333817399999999E-14</v>
      </c>
      <c r="P116" s="1">
        <v>1.38090423E-12</v>
      </c>
      <c r="Q116">
        <f t="shared" si="30"/>
        <v>5.38705496837728E+16</v>
      </c>
      <c r="R116">
        <f>Q116/Sheet1!$G$10</f>
        <v>0.2154821987350912</v>
      </c>
    </row>
    <row r="117" spans="1:18" x14ac:dyDescent="0.3">
      <c r="A117">
        <f t="shared" si="31"/>
        <v>316227766016.84027</v>
      </c>
      <c r="B117">
        <f t="shared" si="26"/>
        <v>340.48445319863794</v>
      </c>
      <c r="C117">
        <f t="shared" si="27"/>
        <v>0.99999568703068853</v>
      </c>
      <c r="D117">
        <f t="shared" si="28"/>
        <v>340.48298469964027</v>
      </c>
      <c r="E117">
        <f t="shared" si="34"/>
        <v>6.8096596939928054</v>
      </c>
      <c r="F117">
        <f t="shared" si="35"/>
        <v>1.9999913740613769E-2</v>
      </c>
      <c r="G117">
        <f t="shared" si="36"/>
        <v>8.5291512708630037E-8</v>
      </c>
      <c r="H117">
        <f t="shared" si="37"/>
        <v>5.9782739909832438E-12</v>
      </c>
      <c r="K117">
        <f t="shared" si="32"/>
        <v>5.4098643090622526E-16</v>
      </c>
      <c r="L117">
        <f t="shared" si="33"/>
        <v>7.7182061438515361E-12</v>
      </c>
      <c r="M117">
        <f t="shared" si="29"/>
        <v>3.1974269974399264E-15</v>
      </c>
      <c r="N117">
        <f t="shared" si="29"/>
        <v>1.0886741828658962E-12</v>
      </c>
      <c r="O117" s="1">
        <v>9.1324382999999993E-15</v>
      </c>
      <c r="P117" s="1">
        <v>1.38128045E-12</v>
      </c>
      <c r="Q117">
        <f t="shared" si="30"/>
        <v>6.895744709484472E+16</v>
      </c>
      <c r="R117">
        <f>Q117/Sheet1!$G$10</f>
        <v>0.27582978837937888</v>
      </c>
    </row>
    <row r="118" spans="1:18" x14ac:dyDescent="0.3">
      <c r="A118">
        <f t="shared" si="31"/>
        <v>398107170553.50024</v>
      </c>
      <c r="B118">
        <f t="shared" si="26"/>
        <v>428.385605040813</v>
      </c>
      <c r="C118">
        <f t="shared" si="27"/>
        <v>0.99999727541188277</v>
      </c>
      <c r="D118">
        <f t="shared" si="28"/>
        <v>428.38443786648389</v>
      </c>
      <c r="E118">
        <f t="shared" si="34"/>
        <v>8.5676887573296785</v>
      </c>
      <c r="F118">
        <f t="shared" si="35"/>
        <v>1.9999945508237655E-2</v>
      </c>
      <c r="G118">
        <f t="shared" si="36"/>
        <v>1.0876429239332377E-7</v>
      </c>
      <c r="H118">
        <f t="shared" si="37"/>
        <v>5.978292973154279E-12</v>
      </c>
      <c r="K118">
        <f t="shared" si="32"/>
        <v>4.2423436986077433E-16</v>
      </c>
      <c r="L118">
        <f t="shared" si="33"/>
        <v>7.7181816371387073E-12</v>
      </c>
      <c r="M118">
        <f t="shared" si="29"/>
        <v>2.5413376192411186E-15</v>
      </c>
      <c r="N118">
        <f t="shared" si="29"/>
        <v>1.0886724536315859E-12</v>
      </c>
      <c r="O118" s="1">
        <v>8.0840704699999996E-15</v>
      </c>
      <c r="P118" s="1">
        <v>1.38176213E-12</v>
      </c>
      <c r="Q118">
        <f t="shared" si="30"/>
        <v>8.7971716566185072E+16</v>
      </c>
      <c r="R118">
        <f>Q118/Sheet1!$G$10</f>
        <v>0.35188686626474031</v>
      </c>
    </row>
    <row r="119" spans="1:18" x14ac:dyDescent="0.3">
      <c r="A119">
        <f t="shared" si="31"/>
        <v>501187233627.27606</v>
      </c>
      <c r="B119">
        <f t="shared" si="26"/>
        <v>539.04659882090482</v>
      </c>
      <c r="C119">
        <f t="shared" si="27"/>
        <v>0.99999827925008133</v>
      </c>
      <c r="D119">
        <f t="shared" si="28"/>
        <v>539.04567125651374</v>
      </c>
      <c r="E119">
        <f t="shared" si="34"/>
        <v>10.780913425130276</v>
      </c>
      <c r="F119">
        <f t="shared" si="35"/>
        <v>1.9999965585001628E-2</v>
      </c>
      <c r="G119">
        <f t="shared" si="36"/>
        <v>1.3833334358959007E-7</v>
      </c>
      <c r="H119">
        <f t="shared" si="37"/>
        <v>5.9783049696792396E-12</v>
      </c>
      <c r="K119">
        <f t="shared" si="32"/>
        <v>3.3355335633127131E-16</v>
      </c>
      <c r="L119">
        <f t="shared" si="33"/>
        <v>7.7181661492438711E-12</v>
      </c>
      <c r="M119">
        <f t="shared" si="29"/>
        <v>2.0196238380133358E-15</v>
      </c>
      <c r="N119">
        <f t="shared" si="29"/>
        <v>1.0886713607787107E-12</v>
      </c>
      <c r="O119" s="1">
        <v>7.1632128600000002E-15</v>
      </c>
      <c r="P119" s="1">
        <v>1.38250329E-12</v>
      </c>
      <c r="Q119">
        <f t="shared" si="30"/>
        <v>1.1198365714306704E+17</v>
      </c>
      <c r="R119">
        <f>Q119/Sheet1!$G$10</f>
        <v>0.44793462857226818</v>
      </c>
    </row>
    <row r="120" spans="1:18" x14ac:dyDescent="0.3">
      <c r="A120">
        <f t="shared" si="31"/>
        <v>630957344480.198</v>
      </c>
      <c r="B120">
        <f t="shared" si="26"/>
        <v>678.36053598505862</v>
      </c>
      <c r="C120">
        <f t="shared" si="27"/>
        <v>0.99999891345156411</v>
      </c>
      <c r="D120">
        <f t="shared" si="28"/>
        <v>678.35979891347927</v>
      </c>
      <c r="E120">
        <f t="shared" si="34"/>
        <v>13.567195978269586</v>
      </c>
      <c r="F120">
        <f t="shared" si="35"/>
        <v>1.9999978269031281E-2</v>
      </c>
      <c r="G120">
        <f t="shared" si="36"/>
        <v>1.7557337089048531E-7</v>
      </c>
      <c r="H120">
        <f t="shared" si="37"/>
        <v>5.9783125488082695E-12</v>
      </c>
      <c r="K120">
        <f t="shared" si="32"/>
        <v>2.6280495050479904E-16</v>
      </c>
      <c r="L120">
        <f t="shared" si="33"/>
        <v>7.7181563643795581E-12</v>
      </c>
      <c r="M120">
        <f t="shared" si="29"/>
        <v>1.6048555489155813E-15</v>
      </c>
      <c r="N120">
        <f t="shared" si="29"/>
        <v>1.0886706703409692E-12</v>
      </c>
      <c r="O120" s="1">
        <v>6.3583458999999996E-15</v>
      </c>
      <c r="P120" s="1">
        <v>1.38333134E-12</v>
      </c>
      <c r="Q120">
        <f t="shared" si="30"/>
        <v>1.4204371318969067E+17</v>
      </c>
      <c r="R120">
        <f>Q120/Sheet1!$G$10</f>
        <v>0.56817485275876267</v>
      </c>
    </row>
    <row r="121" spans="1:18" x14ac:dyDescent="0.3">
      <c r="A121">
        <f t="shared" si="31"/>
        <v>794328234724.28748</v>
      </c>
      <c r="B121">
        <f t="shared" si="26"/>
        <v>853.74639169810791</v>
      </c>
      <c r="C121">
        <f t="shared" si="27"/>
        <v>0.99999931401851982</v>
      </c>
      <c r="D121">
        <f t="shared" si="28"/>
        <v>853.74580604389439</v>
      </c>
      <c r="E121">
        <f t="shared" si="34"/>
        <v>17.074916120877887</v>
      </c>
      <c r="F121">
        <f t="shared" si="35"/>
        <v>1.9999986280370398E-2</v>
      </c>
      <c r="G121">
        <f t="shared" si="36"/>
        <v>2.224675669053952E-7</v>
      </c>
      <c r="H121">
        <f t="shared" si="37"/>
        <v>5.9783173358514064E-12</v>
      </c>
      <c r="K121">
        <f t="shared" si="32"/>
        <v>2.0740799069581458E-16</v>
      </c>
      <c r="L121">
        <f t="shared" si="33"/>
        <v>7.7181501841878112E-12</v>
      </c>
      <c r="M121">
        <f t="shared" si="29"/>
        <v>1.2751681820754766E-15</v>
      </c>
      <c r="N121">
        <f t="shared" si="29"/>
        <v>1.0886702342551738E-12</v>
      </c>
      <c r="O121" s="1">
        <v>5.6495853199999996E-15</v>
      </c>
      <c r="P121" s="1">
        <v>1.3838401400000001E-12</v>
      </c>
      <c r="Q121">
        <f t="shared" si="30"/>
        <v>1.7985290884300602E+17</v>
      </c>
      <c r="R121">
        <f>Q121/Sheet1!$G$10</f>
        <v>0.71941163537202402</v>
      </c>
    </row>
    <row r="122" spans="1:18" x14ac:dyDescent="0.3">
      <c r="A122">
        <f>A121*(10^0.1)</f>
        <v>1000000000000.0076</v>
      </c>
      <c r="B122">
        <f t="shared" si="26"/>
        <v>1074.5441023245307</v>
      </c>
      <c r="C122">
        <f t="shared" si="27"/>
        <v>0.99999956696638692</v>
      </c>
      <c r="D122">
        <f t="shared" si="28"/>
        <v>1074.5436370108157</v>
      </c>
      <c r="E122">
        <f t="shared" si="34"/>
        <v>21.490872740216314</v>
      </c>
      <c r="F122">
        <f t="shared" si="35"/>
        <v>1.9999991339327738E-2</v>
      </c>
      <c r="G122">
        <f t="shared" si="36"/>
        <v>2.8151323310122135E-7</v>
      </c>
      <c r="H122">
        <f t="shared" si="37"/>
        <v>5.9783203587496561E-12</v>
      </c>
      <c r="K122">
        <f t="shared" si="32"/>
        <v>1.639054425205084E-16</v>
      </c>
      <c r="L122">
        <f t="shared" si="33"/>
        <v>7.7181462815560886E-12</v>
      </c>
      <c r="M122">
        <f t="shared" si="29"/>
        <v>1.0131459067367754E-15</v>
      </c>
      <c r="N122">
        <f t="shared" si="29"/>
        <v>1.088669958878241E-12</v>
      </c>
      <c r="O122" s="1">
        <v>5.0202129499999998E-15</v>
      </c>
      <c r="P122" s="1">
        <v>1.384303E-12</v>
      </c>
      <c r="Q122">
        <f t="shared" si="30"/>
        <v>2.2769898465069379E+17</v>
      </c>
      <c r="R122">
        <f>Q122/Sheet1!$G$10</f>
        <v>0.91079593860277519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A7034-AB4A-4E2B-91EC-02966F5D8271}">
  <dimension ref="A1:W122"/>
  <sheetViews>
    <sheetView topLeftCell="H1" workbookViewId="0">
      <selection activeCell="M1" sqref="M1"/>
    </sheetView>
  </sheetViews>
  <sheetFormatPr defaultRowHeight="14.4" x14ac:dyDescent="0.3"/>
  <cols>
    <col min="1" max="14" width="10.6640625" customWidth="1"/>
    <col min="17" max="18" width="10.6640625" customWidth="1"/>
    <col min="20" max="20" width="8.6640625" customWidth="1"/>
    <col min="22" max="23" width="8.88671875" customWidth="1"/>
  </cols>
  <sheetData>
    <row r="1" spans="1:23" x14ac:dyDescent="0.3">
      <c r="A1" t="s">
        <v>78</v>
      </c>
      <c r="B1" t="s">
        <v>64</v>
      </c>
      <c r="C1" t="s">
        <v>66</v>
      </c>
      <c r="D1" t="s">
        <v>67</v>
      </c>
      <c r="E1" t="s">
        <v>68</v>
      </c>
      <c r="F1" t="s">
        <v>69</v>
      </c>
      <c r="G1" t="s">
        <v>71</v>
      </c>
      <c r="H1" t="s">
        <v>72</v>
      </c>
      <c r="I1" t="s">
        <v>73</v>
      </c>
      <c r="J1" t="s">
        <v>74</v>
      </c>
      <c r="K1" t="s">
        <v>80</v>
      </c>
      <c r="L1" t="s">
        <v>81</v>
      </c>
      <c r="M1" t="s">
        <v>76</v>
      </c>
      <c r="N1" t="s">
        <v>77</v>
      </c>
      <c r="O1" t="s">
        <v>91</v>
      </c>
      <c r="P1" t="s">
        <v>90</v>
      </c>
      <c r="Q1" t="s">
        <v>79</v>
      </c>
      <c r="R1" t="s">
        <v>82</v>
      </c>
      <c r="S1" t="s">
        <v>7</v>
      </c>
      <c r="T1">
        <v>299792458</v>
      </c>
      <c r="U1" t="s">
        <v>6</v>
      </c>
    </row>
    <row r="2" spans="1:23" x14ac:dyDescent="0.3">
      <c r="A2">
        <v>1</v>
      </c>
      <c r="B2">
        <f>1+$T$3*A2/($T$5*$T$1^2)</f>
        <v>1.0000000010735441</v>
      </c>
      <c r="C2">
        <f>SQRT(1-B2^-2)</f>
        <v>4.6336684008923325E-5</v>
      </c>
      <c r="D2">
        <f>B2*C2</f>
        <v>4.6336684058667802E-5</v>
      </c>
      <c r="E2">
        <f t="shared" ref="E2:E65" si="0">D2*$T$13</f>
        <v>9.2673368117335604E-7</v>
      </c>
      <c r="F2">
        <f t="shared" ref="F2:F65" si="1">C2*$T$12</f>
        <v>9.267336801784665E-7</v>
      </c>
      <c r="G2">
        <f t="shared" ref="G2:H33" si="2">$T$8*$T$1^2*(SQRT((SQRT(5)*E2)^2+1)-1)</f>
        <v>1.2842904224006933E-20</v>
      </c>
      <c r="H2">
        <f t="shared" si="2"/>
        <v>1.2842904224006933E-20</v>
      </c>
      <c r="I2">
        <f t="shared" ref="I2:J33" si="3">1/(4*PI()*$T$6)*$T$15*$T$9^2/G2</f>
        <v>8.9819152743861899E-6</v>
      </c>
      <c r="J2">
        <f t="shared" si="3"/>
        <v>8.9819152743861899E-6</v>
      </c>
      <c r="M2">
        <f>SQRT(5)*$T$16/E2</f>
        <v>1.8969384185032672E-8</v>
      </c>
      <c r="N2">
        <f>SQRT(5)*$T$17/F2</f>
        <v>3.6041829990254566E-8</v>
      </c>
      <c r="Q2">
        <f>$T$15*$T$8/((4/3)*PI()*MAX($I2,$O2,$M2,$T$19)^2*MAX($J2,$P2,$N2,$T$19))</f>
        <v>1.096300648936823E-8</v>
      </c>
      <c r="R2">
        <f>Q2/Sheet1!$G$10</f>
        <v>4.3852025957472921E-26</v>
      </c>
      <c r="S2" t="s">
        <v>8</v>
      </c>
      <c r="T2">
        <f>6.62607015E-34/(2*PI())</f>
        <v>1.0545718176461565E-34</v>
      </c>
      <c r="U2" t="s">
        <v>9</v>
      </c>
    </row>
    <row r="3" spans="1:23" x14ac:dyDescent="0.3">
      <c r="A3">
        <f>A2*(10^0.1)</f>
        <v>1.2589254117941673</v>
      </c>
      <c r="B3">
        <f t="shared" ref="B3:B66" si="4">1+$T$3*A3/($T$5*$T$1^2)</f>
        <v>1.000000001351512</v>
      </c>
      <c r="C3">
        <f t="shared" ref="C3:C66" si="5">SQRT(1-B3^-2)</f>
        <v>5.1990614795642403E-5</v>
      </c>
      <c r="D3">
        <f t="shared" ref="D3:D66" si="6">B3*C3</f>
        <v>5.1990614865908346E-5</v>
      </c>
      <c r="E3">
        <f t="shared" si="0"/>
        <v>1.039812297318167E-6</v>
      </c>
      <c r="F3">
        <f t="shared" si="1"/>
        <v>1.039812295912848E-6</v>
      </c>
      <c r="G3">
        <f t="shared" si="2"/>
        <v>1.6168512515311312E-20</v>
      </c>
      <c r="H3">
        <f t="shared" si="2"/>
        <v>1.6168512515311312E-20</v>
      </c>
      <c r="I3">
        <f t="shared" si="3"/>
        <v>7.13447681150932E-6</v>
      </c>
      <c r="J3">
        <f t="shared" si="3"/>
        <v>7.13447681150932E-6</v>
      </c>
      <c r="M3">
        <f t="shared" ref="M3:M66" si="7">SQRT(5)*$T$16/E3</f>
        <v>1.6906481372385506E-8</v>
      </c>
      <c r="N3">
        <f t="shared" ref="N3:N66" si="8">SQRT(5)*$T$17/F3</f>
        <v>3.2122314650946152E-8</v>
      </c>
      <c r="Q3">
        <f t="shared" ref="Q3:Q66" si="9">$T$15*$T$8/((4/3)*PI()*MAX($I3,$O3,$M3,$T$19)^2*MAX($J3,$P3,$N3,$T$19))</f>
        <v>2.1875104742164146E-8</v>
      </c>
      <c r="R3">
        <f>Q3/Sheet1!$G$10</f>
        <v>8.750041896865658E-26</v>
      </c>
      <c r="S3" t="s">
        <v>10</v>
      </c>
      <c r="T3">
        <v>1.6021766339999999E-19</v>
      </c>
      <c r="U3" t="s">
        <v>11</v>
      </c>
    </row>
    <row r="4" spans="1:23" x14ac:dyDescent="0.3">
      <c r="A4">
        <f t="shared" ref="A4:A67" si="10">A3*(10^0.1)</f>
        <v>1.5848931924611136</v>
      </c>
      <c r="B4">
        <f t="shared" si="4"/>
        <v>1.0000000017014528</v>
      </c>
      <c r="C4">
        <f t="shared" si="5"/>
        <v>5.8334428195775611E-5</v>
      </c>
      <c r="D4">
        <f t="shared" si="6"/>
        <v>5.8334428295028885E-5</v>
      </c>
      <c r="E4">
        <f t="shared" si="0"/>
        <v>1.1666885659005778E-6</v>
      </c>
      <c r="F4">
        <f t="shared" si="1"/>
        <v>1.1666885639155123E-6</v>
      </c>
      <c r="G4">
        <f t="shared" si="2"/>
        <v>2.0354741482640149E-20</v>
      </c>
      <c r="H4">
        <f t="shared" si="2"/>
        <v>2.0354741482640149E-20</v>
      </c>
      <c r="I4">
        <f t="shared" si="3"/>
        <v>5.6671747816334634E-6</v>
      </c>
      <c r="J4">
        <f t="shared" si="3"/>
        <v>5.6671747816334634E-6</v>
      </c>
      <c r="M4">
        <f t="shared" si="7"/>
        <v>1.5067917651028951E-8</v>
      </c>
      <c r="N4">
        <f t="shared" si="8"/>
        <v>2.8629043585665968E-8</v>
      </c>
      <c r="Q4">
        <f t="shared" si="9"/>
        <v>4.364522257643107E-8</v>
      </c>
      <c r="R4">
        <f>Q4/Sheet1!$G$10</f>
        <v>1.7458089030572428E-25</v>
      </c>
      <c r="S4" t="s">
        <v>12</v>
      </c>
      <c r="T4">
        <v>1.3806490000000001E-23</v>
      </c>
      <c r="U4" t="s">
        <v>13</v>
      </c>
    </row>
    <row r="5" spans="1:23" x14ac:dyDescent="0.3">
      <c r="A5">
        <f t="shared" si="10"/>
        <v>1.99526231496888</v>
      </c>
      <c r="B5">
        <f t="shared" si="4"/>
        <v>1.0000000021420021</v>
      </c>
      <c r="C5">
        <f t="shared" si="5"/>
        <v>6.5452305249279002E-5</v>
      </c>
      <c r="D5">
        <f t="shared" si="6"/>
        <v>6.5452305389477984E-5</v>
      </c>
      <c r="E5">
        <f t="shared" si="0"/>
        <v>1.3090461077895598E-6</v>
      </c>
      <c r="F5">
        <f t="shared" si="1"/>
        <v>1.30904610498558E-6</v>
      </c>
      <c r="G5">
        <f t="shared" si="2"/>
        <v>2.5624715004962746E-20</v>
      </c>
      <c r="H5">
        <f t="shared" si="2"/>
        <v>2.5624715004962746E-20</v>
      </c>
      <c r="I5">
        <f t="shared" si="3"/>
        <v>4.5016648027010702E-6</v>
      </c>
      <c r="J5">
        <f t="shared" si="3"/>
        <v>4.5016648027010702E-6</v>
      </c>
      <c r="M5">
        <f t="shared" si="7"/>
        <v>1.3429295676278069E-8</v>
      </c>
      <c r="N5">
        <f t="shared" si="8"/>
        <v>2.5515661839582931E-8</v>
      </c>
      <c r="Q5">
        <f t="shared" si="9"/>
        <v>8.7079729539429484E-8</v>
      </c>
      <c r="R5">
        <f>Q5/Sheet1!$G$10</f>
        <v>3.4831891815771793E-25</v>
      </c>
      <c r="S5" t="s">
        <v>14</v>
      </c>
      <c r="T5">
        <v>1.6605390666E-27</v>
      </c>
      <c r="U5" t="s">
        <v>15</v>
      </c>
    </row>
    <row r="6" spans="1:23" x14ac:dyDescent="0.3">
      <c r="A6">
        <f t="shared" si="10"/>
        <v>2.5118864315095806</v>
      </c>
      <c r="B6">
        <f t="shared" si="4"/>
        <v>1.0000000026966209</v>
      </c>
      <c r="C6">
        <f t="shared" si="5"/>
        <v>7.3438694522120259E-5</v>
      </c>
      <c r="D6">
        <f t="shared" si="6"/>
        <v>7.3438694720156576E-5</v>
      </c>
      <c r="E6">
        <f t="shared" si="0"/>
        <v>1.4687738944031315E-6</v>
      </c>
      <c r="F6">
        <f t="shared" si="1"/>
        <v>1.4687738904424053E-6</v>
      </c>
      <c r="G6">
        <f t="shared" si="2"/>
        <v>3.2258666049317931E-20</v>
      </c>
      <c r="H6">
        <f t="shared" si="2"/>
        <v>3.2258666049317931E-20</v>
      </c>
      <c r="I6">
        <f t="shared" si="3"/>
        <v>3.5759035243655337E-6</v>
      </c>
      <c r="J6">
        <f t="shared" si="3"/>
        <v>3.5759035243655337E-6</v>
      </c>
      <c r="M6">
        <f t="shared" si="7"/>
        <v>1.1968872337924287E-8</v>
      </c>
      <c r="N6">
        <f t="shared" si="8"/>
        <v>2.2740857503379613E-8</v>
      </c>
      <c r="Q6">
        <f t="shared" si="9"/>
        <v>1.7373173369644629E-7</v>
      </c>
      <c r="R6">
        <f>Q6/Sheet1!$G$10</f>
        <v>6.9492693478578517E-25</v>
      </c>
      <c r="S6" t="s">
        <v>32</v>
      </c>
      <c r="T6">
        <v>8.8541878128000006E-12</v>
      </c>
    </row>
    <row r="7" spans="1:23" x14ac:dyDescent="0.3">
      <c r="A7">
        <f t="shared" si="10"/>
        <v>3.16227766016838</v>
      </c>
      <c r="B7">
        <f t="shared" si="4"/>
        <v>1.0000000033948446</v>
      </c>
      <c r="C7">
        <f t="shared" si="5"/>
        <v>8.2399570722613681E-5</v>
      </c>
      <c r="D7">
        <f t="shared" si="6"/>
        <v>8.2399571002347423E-5</v>
      </c>
      <c r="E7">
        <f t="shared" si="0"/>
        <v>1.6479914200469484E-6</v>
      </c>
      <c r="F7">
        <f t="shared" si="1"/>
        <v>1.6479914144522736E-6</v>
      </c>
      <c r="G7">
        <f t="shared" si="2"/>
        <v>4.0611202209067629E-20</v>
      </c>
      <c r="H7">
        <f t="shared" si="2"/>
        <v>4.0611202209067629E-20</v>
      </c>
      <c r="I7">
        <f t="shared" si="3"/>
        <v>2.8404447872102313E-6</v>
      </c>
      <c r="J7">
        <f t="shared" si="3"/>
        <v>2.8404447872102313E-6</v>
      </c>
      <c r="M7">
        <f t="shared" si="7"/>
        <v>1.0667268665079676E-8</v>
      </c>
      <c r="N7">
        <f t="shared" si="8"/>
        <v>2.0267810532457446E-8</v>
      </c>
      <c r="Q7">
        <f t="shared" si="9"/>
        <v>3.4663904369568707E-7</v>
      </c>
      <c r="R7">
        <f>Q7/Sheet1!$G$10</f>
        <v>1.3865561747827482E-24</v>
      </c>
    </row>
    <row r="8" spans="1:23" x14ac:dyDescent="0.3">
      <c r="A8">
        <f t="shared" si="10"/>
        <v>3.9810717055349736</v>
      </c>
      <c r="B8">
        <f t="shared" si="4"/>
        <v>1.0000000042738562</v>
      </c>
      <c r="C8">
        <f t="shared" si="5"/>
        <v>9.2453838236762842E-5</v>
      </c>
      <c r="D8">
        <f t="shared" si="6"/>
        <v>9.2453838631897248E-5</v>
      </c>
      <c r="E8">
        <f t="shared" si="0"/>
        <v>1.849076772637945E-6</v>
      </c>
      <c r="F8">
        <f t="shared" si="1"/>
        <v>1.8490767647352568E-6</v>
      </c>
      <c r="G8">
        <f t="shared" si="2"/>
        <v>5.1127243123823253E-20</v>
      </c>
      <c r="H8">
        <f t="shared" si="2"/>
        <v>5.1127243123823253E-20</v>
      </c>
      <c r="I8">
        <f t="shared" si="3"/>
        <v>2.2562115727170216E-6</v>
      </c>
      <c r="J8">
        <f t="shared" si="3"/>
        <v>2.2562115727170216E-6</v>
      </c>
      <c r="M8">
        <f t="shared" si="7"/>
        <v>9.5072132728742601E-9</v>
      </c>
      <c r="N8">
        <f t="shared" si="8"/>
        <v>1.806370529566277E-8</v>
      </c>
      <c r="Q8">
        <f t="shared" si="9"/>
        <v>6.9166701638058109E-7</v>
      </c>
      <c r="R8">
        <f>Q8/Sheet1!$G$10</f>
        <v>2.7666680655223244E-24</v>
      </c>
      <c r="S8" t="s">
        <v>39</v>
      </c>
      <c r="T8">
        <f>40.078*$T$5</f>
        <v>6.6551084711194809E-26</v>
      </c>
      <c r="U8" t="s">
        <v>15</v>
      </c>
    </row>
    <row r="9" spans="1:23" x14ac:dyDescent="0.3">
      <c r="A9">
        <f t="shared" si="10"/>
        <v>5.0118723362727247</v>
      </c>
      <c r="B9">
        <f t="shared" si="4"/>
        <v>1.0000000053804661</v>
      </c>
      <c r="C9">
        <f t="shared" si="5"/>
        <v>1.0373491232144145E-4</v>
      </c>
      <c r="D9">
        <f t="shared" si="6"/>
        <v>1.0373491287958363E-4</v>
      </c>
      <c r="E9">
        <f t="shared" si="0"/>
        <v>2.0746982575916726E-6</v>
      </c>
      <c r="F9">
        <f t="shared" si="1"/>
        <v>2.0746982464288291E-6</v>
      </c>
      <c r="G9">
        <f t="shared" si="2"/>
        <v>6.4364598491008066E-20</v>
      </c>
      <c r="H9">
        <f t="shared" si="2"/>
        <v>6.4364598491008066E-20</v>
      </c>
      <c r="I9">
        <f t="shared" si="3"/>
        <v>1.7921944721398685E-6</v>
      </c>
      <c r="J9">
        <f t="shared" si="3"/>
        <v>1.7921944721398685E-6</v>
      </c>
      <c r="M9">
        <f t="shared" si="7"/>
        <v>8.4733127678014649E-9</v>
      </c>
      <c r="N9">
        <f t="shared" si="8"/>
        <v>1.6099294345444486E-8</v>
      </c>
      <c r="Q9">
        <f t="shared" si="9"/>
        <v>1.3800065035099847E-6</v>
      </c>
      <c r="R9">
        <f>Q9/Sheet1!$G$10</f>
        <v>5.5200260140399385E-24</v>
      </c>
      <c r="S9" t="s">
        <v>38</v>
      </c>
      <c r="T9">
        <f>1*$T$3</f>
        <v>1.6021766339999999E-19</v>
      </c>
      <c r="U9" t="s">
        <v>11</v>
      </c>
    </row>
    <row r="10" spans="1:23" x14ac:dyDescent="0.3">
      <c r="A10">
        <f t="shared" si="10"/>
        <v>6.3095734448019352</v>
      </c>
      <c r="B10">
        <f t="shared" si="4"/>
        <v>1.0000000067736055</v>
      </c>
      <c r="C10">
        <f t="shared" si="5"/>
        <v>1.1639248552454722E-4</v>
      </c>
      <c r="D10">
        <f t="shared" si="6"/>
        <v>1.16392486312944E-4</v>
      </c>
      <c r="E10">
        <f t="shared" si="0"/>
        <v>2.3278497262588801E-6</v>
      </c>
      <c r="F10">
        <f t="shared" si="1"/>
        <v>2.3278497104909446E-6</v>
      </c>
      <c r="G10">
        <f t="shared" si="2"/>
        <v>8.1029827260691519E-20</v>
      </c>
      <c r="H10">
        <f t="shared" si="2"/>
        <v>8.1029827260691519E-20</v>
      </c>
      <c r="I10">
        <f t="shared" si="3"/>
        <v>1.4235977234156866E-6</v>
      </c>
      <c r="J10">
        <f t="shared" si="3"/>
        <v>1.4235977234156866E-6</v>
      </c>
      <c r="M10">
        <f t="shared" si="7"/>
        <v>7.5518479724373526E-9</v>
      </c>
      <c r="N10">
        <f t="shared" si="8"/>
        <v>1.4348511244822121E-8</v>
      </c>
      <c r="Q10">
        <f t="shared" si="9"/>
        <v>2.7534340513886815E-6</v>
      </c>
      <c r="R10">
        <f>Q10/Sheet1!$G$10</f>
        <v>1.1013736205554727E-23</v>
      </c>
      <c r="S10" t="s">
        <v>65</v>
      </c>
      <c r="T10">
        <f>20*$T$3</f>
        <v>3.2043532679999999E-18</v>
      </c>
      <c r="U10" t="s">
        <v>11</v>
      </c>
    </row>
    <row r="11" spans="1:23" x14ac:dyDescent="0.3">
      <c r="A11">
        <f t="shared" si="10"/>
        <v>7.9432823472428185</v>
      </c>
      <c r="B11">
        <f t="shared" si="4"/>
        <v>1.0000000085274638</v>
      </c>
      <c r="C11">
        <f t="shared" si="5"/>
        <v>1.3059451504278917E-4</v>
      </c>
      <c r="D11">
        <f t="shared" si="6"/>
        <v>1.3059451615642917E-4</v>
      </c>
      <c r="E11">
        <f t="shared" si="0"/>
        <v>2.6118903231285835E-6</v>
      </c>
      <c r="F11">
        <f t="shared" si="1"/>
        <v>2.6118903008557835E-6</v>
      </c>
      <c r="G11">
        <f t="shared" si="2"/>
        <v>1.0201011247544204E-19</v>
      </c>
      <c r="H11">
        <f t="shared" si="2"/>
        <v>1.0201011247544204E-19</v>
      </c>
      <c r="I11">
        <f t="shared" si="3"/>
        <v>1.130808258297501E-6</v>
      </c>
      <c r="J11">
        <f t="shared" si="3"/>
        <v>1.130808258297501E-6</v>
      </c>
      <c r="M11">
        <f t="shared" si="7"/>
        <v>6.7305916637149421E-9</v>
      </c>
      <c r="N11">
        <f t="shared" si="8"/>
        <v>1.2788124270108654E-8</v>
      </c>
      <c r="Q11">
        <f t="shared" si="9"/>
        <v>5.4937591909564834E-6</v>
      </c>
      <c r="R11">
        <f>Q11/Sheet1!$G$10</f>
        <v>2.1975036763825932E-23</v>
      </c>
    </row>
    <row r="12" spans="1:23" x14ac:dyDescent="0.3">
      <c r="A12">
        <f t="shared" si="10"/>
        <v>10.000000000000005</v>
      </c>
      <c r="B12">
        <f t="shared" si="4"/>
        <v>1.000000010735441</v>
      </c>
      <c r="C12">
        <f t="shared" si="5"/>
        <v>1.4652945689930431E-4</v>
      </c>
      <c r="D12">
        <f t="shared" si="6"/>
        <v>1.4652945847236265E-4</v>
      </c>
      <c r="E12">
        <f t="shared" si="0"/>
        <v>2.9305891694472528E-6</v>
      </c>
      <c r="F12">
        <f t="shared" si="1"/>
        <v>2.9305891379860864E-6</v>
      </c>
      <c r="G12">
        <f t="shared" si="2"/>
        <v>1.2842372976676054E-19</v>
      </c>
      <c r="H12">
        <f t="shared" si="2"/>
        <v>1.2842372976676054E-19</v>
      </c>
      <c r="I12">
        <f t="shared" si="3"/>
        <v>8.9822868270987894E-7</v>
      </c>
      <c r="J12">
        <f t="shared" si="3"/>
        <v>8.9822868270987894E-7</v>
      </c>
      <c r="M12">
        <f t="shared" si="7"/>
        <v>5.9986460806796419E-9</v>
      </c>
      <c r="N12">
        <f t="shared" si="8"/>
        <v>1.1397427675647727E-8</v>
      </c>
      <c r="Q12">
        <f t="shared" si="9"/>
        <v>1.0961646089821965E-5</v>
      </c>
      <c r="R12">
        <f>Q12/Sheet1!$G$10</f>
        <v>4.3846584359287863E-23</v>
      </c>
      <c r="S12" t="s">
        <v>70</v>
      </c>
      <c r="T12">
        <v>0.02</v>
      </c>
    </row>
    <row r="13" spans="1:23" x14ac:dyDescent="0.3">
      <c r="A13">
        <f t="shared" si="10"/>
        <v>12.58925411794168</v>
      </c>
      <c r="B13">
        <f t="shared" si="4"/>
        <v>1.0000000135151195</v>
      </c>
      <c r="C13">
        <f t="shared" si="5"/>
        <v>1.6440875396678113E-4</v>
      </c>
      <c r="D13">
        <f t="shared" si="6"/>
        <v>1.6440875618878507E-4</v>
      </c>
      <c r="E13">
        <f t="shared" si="0"/>
        <v>3.2881751237757015E-6</v>
      </c>
      <c r="F13">
        <f t="shared" si="1"/>
        <v>3.2881750793356224E-6</v>
      </c>
      <c r="G13">
        <f t="shared" si="2"/>
        <v>1.6167715644314993E-19</v>
      </c>
      <c r="H13">
        <f t="shared" si="2"/>
        <v>1.6167715644314993E-19</v>
      </c>
      <c r="I13">
        <f t="shared" si="3"/>
        <v>7.1348284541142535E-7</v>
      </c>
      <c r="J13">
        <f t="shared" si="3"/>
        <v>7.1348284541142535E-7</v>
      </c>
      <c r="M13">
        <f t="shared" si="7"/>
        <v>5.3462989572164094E-9</v>
      </c>
      <c r="N13">
        <f t="shared" si="8"/>
        <v>1.0157968155997327E-8</v>
      </c>
      <c r="Q13">
        <f t="shared" si="9"/>
        <v>2.1871870534184246E-5</v>
      </c>
      <c r="R13">
        <f>Q13/Sheet1!$G$10</f>
        <v>8.7487482136736985E-23</v>
      </c>
      <c r="S13" t="s">
        <v>63</v>
      </c>
      <c r="T13">
        <v>0.02</v>
      </c>
    </row>
    <row r="14" spans="1:23" x14ac:dyDescent="0.3">
      <c r="A14">
        <f t="shared" si="10"/>
        <v>15.848931924611145</v>
      </c>
      <c r="B14">
        <f t="shared" si="4"/>
        <v>1.0000000170145273</v>
      </c>
      <c r="C14">
        <f t="shared" si="5"/>
        <v>1.8446965549112238E-4</v>
      </c>
      <c r="D14">
        <f t="shared" si="6"/>
        <v>1.8446965862978638E-4</v>
      </c>
      <c r="E14">
        <f t="shared" si="0"/>
        <v>3.6893931725957276E-6</v>
      </c>
      <c r="F14">
        <f t="shared" si="1"/>
        <v>3.6893931098224479E-6</v>
      </c>
      <c r="G14">
        <f t="shared" si="2"/>
        <v>2.0353811799811111E-19</v>
      </c>
      <c r="H14">
        <f t="shared" si="2"/>
        <v>2.0353811799811111E-19</v>
      </c>
      <c r="I14">
        <f t="shared" si="3"/>
        <v>5.6674336360994205E-7</v>
      </c>
      <c r="J14">
        <f t="shared" si="3"/>
        <v>5.6674336360994205E-7</v>
      </c>
      <c r="M14">
        <f t="shared" si="7"/>
        <v>4.7648939576202997E-9</v>
      </c>
      <c r="N14">
        <f t="shared" si="8"/>
        <v>9.0532986735161626E-9</v>
      </c>
      <c r="Q14">
        <f t="shared" si="9"/>
        <v>4.3639242491528065E-5</v>
      </c>
      <c r="R14">
        <f>Q14/Sheet1!$G$10</f>
        <v>1.7455696996611226E-22</v>
      </c>
    </row>
    <row r="15" spans="1:23" x14ac:dyDescent="0.3">
      <c r="A15">
        <f t="shared" si="10"/>
        <v>19.952623149688812</v>
      </c>
      <c r="B15">
        <f t="shared" si="4"/>
        <v>1.0000000214200209</v>
      </c>
      <c r="C15">
        <f t="shared" si="5"/>
        <v>2.0697835706416168E-4</v>
      </c>
      <c r="D15">
        <f t="shared" si="6"/>
        <v>2.0697836149764242E-4</v>
      </c>
      <c r="E15">
        <f t="shared" si="0"/>
        <v>4.1395672299528483E-6</v>
      </c>
      <c r="F15">
        <f t="shared" si="1"/>
        <v>4.1395671412832337E-6</v>
      </c>
      <c r="G15">
        <f t="shared" si="2"/>
        <v>2.5623918133966426E-19</v>
      </c>
      <c r="H15">
        <f t="shared" si="2"/>
        <v>2.5623918133966426E-19</v>
      </c>
      <c r="I15">
        <f t="shared" si="3"/>
        <v>4.5018047987039328E-7</v>
      </c>
      <c r="J15">
        <f t="shared" si="3"/>
        <v>4.5018047987039328E-7</v>
      </c>
      <c r="M15">
        <f t="shared" si="7"/>
        <v>4.2467162045794849E-9</v>
      </c>
      <c r="N15">
        <f t="shared" si="8"/>
        <v>8.0687609615340444E-9</v>
      </c>
      <c r="Q15">
        <f t="shared" si="9"/>
        <v>8.7071605840929853E-5</v>
      </c>
      <c r="R15">
        <f>Q15/Sheet1!$G$10</f>
        <v>3.482864233637194E-22</v>
      </c>
      <c r="S15" t="s">
        <v>20</v>
      </c>
      <c r="T15">
        <v>500</v>
      </c>
      <c r="V15" t="s">
        <v>89</v>
      </c>
      <c r="W15">
        <v>1.9</v>
      </c>
    </row>
    <row r="16" spans="1:23" x14ac:dyDescent="0.3">
      <c r="A16">
        <f t="shared" si="10"/>
        <v>25.118864315095824</v>
      </c>
      <c r="B16">
        <f t="shared" si="4"/>
        <v>1.0000000269662086</v>
      </c>
      <c r="C16">
        <f t="shared" si="5"/>
        <v>2.3223353543022006E-4</v>
      </c>
      <c r="D16">
        <f t="shared" si="6"/>
        <v>2.3223354169267803E-4</v>
      </c>
      <c r="E16">
        <f t="shared" si="0"/>
        <v>4.6446708338535603E-6</v>
      </c>
      <c r="F16">
        <f t="shared" si="1"/>
        <v>4.644670708604401E-6</v>
      </c>
      <c r="G16">
        <f t="shared" si="2"/>
        <v>3.2258666049317933E-19</v>
      </c>
      <c r="H16">
        <f t="shared" si="2"/>
        <v>3.2258666049317933E-19</v>
      </c>
      <c r="I16">
        <f t="shared" si="3"/>
        <v>3.5759035243655339E-7</v>
      </c>
      <c r="J16">
        <f t="shared" si="3"/>
        <v>3.5759035243655339E-7</v>
      </c>
      <c r="M16">
        <f t="shared" si="7"/>
        <v>3.784889793966663E-9</v>
      </c>
      <c r="N16">
        <f t="shared" si="8"/>
        <v>7.1912908024585013E-9</v>
      </c>
      <c r="Q16">
        <f t="shared" si="9"/>
        <v>1.7373173369644626E-4</v>
      </c>
      <c r="R16">
        <f>Q16/Sheet1!$G$10</f>
        <v>6.9492693478578505E-22</v>
      </c>
      <c r="S16" t="s">
        <v>75</v>
      </c>
      <c r="T16">
        <f>1.94747118317007E-13*($T$15/500)^(1/3)/20/($W$15^(1/3))</f>
        <v>7.8618214706706621E-15</v>
      </c>
      <c r="U16" t="s">
        <v>1</v>
      </c>
      <c r="V16" t="s">
        <v>87</v>
      </c>
    </row>
    <row r="17" spans="1:22" x14ac:dyDescent="0.3">
      <c r="A17">
        <f t="shared" si="10"/>
        <v>31.622776601683825</v>
      </c>
      <c r="B17">
        <f t="shared" si="4"/>
        <v>1.0000000339484454</v>
      </c>
      <c r="C17">
        <f t="shared" si="5"/>
        <v>2.6057031147780368E-4</v>
      </c>
      <c r="D17">
        <f t="shared" si="6"/>
        <v>2.6057032032376069E-4</v>
      </c>
      <c r="E17">
        <f t="shared" si="0"/>
        <v>5.2114064064752138E-6</v>
      </c>
      <c r="F17">
        <f t="shared" si="1"/>
        <v>5.211406229556074E-6</v>
      </c>
      <c r="G17">
        <f t="shared" si="2"/>
        <v>4.0611202209067629E-19</v>
      </c>
      <c r="H17">
        <f t="shared" si="2"/>
        <v>4.0611202209067629E-19</v>
      </c>
      <c r="I17">
        <f t="shared" si="3"/>
        <v>2.8404447872102312E-7</v>
      </c>
      <c r="J17">
        <f t="shared" si="3"/>
        <v>2.8404447872102312E-7</v>
      </c>
      <c r="M17">
        <f t="shared" si="7"/>
        <v>3.3732865687742601E-9</v>
      </c>
      <c r="N17">
        <f t="shared" si="8"/>
        <v>6.4092446982549789E-9</v>
      </c>
      <c r="Q17">
        <f t="shared" si="9"/>
        <v>3.4663904369568703E-4</v>
      </c>
      <c r="R17">
        <f>Q17/Sheet1!$G$10</f>
        <v>1.3865561747827481E-21</v>
      </c>
      <c r="T17">
        <f>1.94747118317007E-13*($T$15/500)^(1/3)/20*($W$15^(2/3))</f>
        <v>1.4937460794274255E-14</v>
      </c>
      <c r="U17" t="s">
        <v>1</v>
      </c>
      <c r="V17" t="s">
        <v>88</v>
      </c>
    </row>
    <row r="18" spans="1:22" x14ac:dyDescent="0.3">
      <c r="A18">
        <f t="shared" si="10"/>
        <v>39.81071705534977</v>
      </c>
      <c r="B18">
        <f t="shared" si="4"/>
        <v>1.0000000427385605</v>
      </c>
      <c r="C18">
        <f t="shared" si="5"/>
        <v>2.923646958607639E-4</v>
      </c>
      <c r="D18">
        <f t="shared" si="6"/>
        <v>2.9236470835601011E-4</v>
      </c>
      <c r="E18">
        <f t="shared" si="0"/>
        <v>5.847294167120202E-6</v>
      </c>
      <c r="F18">
        <f t="shared" si="1"/>
        <v>5.8472939172152783E-6</v>
      </c>
      <c r="G18">
        <f t="shared" si="2"/>
        <v>5.1126446252826934E-19</v>
      </c>
      <c r="H18">
        <f t="shared" si="2"/>
        <v>5.1126446252826934E-19</v>
      </c>
      <c r="I18">
        <f t="shared" si="3"/>
        <v>2.256246738657462E-7</v>
      </c>
      <c r="J18">
        <f t="shared" si="3"/>
        <v>2.256246738657462E-7</v>
      </c>
      <c r="M18">
        <f t="shared" si="7"/>
        <v>3.0064448158326407E-9</v>
      </c>
      <c r="N18">
        <f t="shared" si="8"/>
        <v>5.7122453942151502E-9</v>
      </c>
      <c r="O18" s="1"/>
      <c r="P18" s="1"/>
      <c r="Q18">
        <f t="shared" si="9"/>
        <v>6.9163467584585129E-4</v>
      </c>
      <c r="R18">
        <f>Q18/Sheet1!$G$10</f>
        <v>2.7665387033834052E-21</v>
      </c>
      <c r="S18" t="s">
        <v>85</v>
      </c>
      <c r="T18" s="1">
        <f>T8/Sheet1!$G$10</f>
        <v>2.6620433884477924E-43</v>
      </c>
      <c r="U18" t="s">
        <v>86</v>
      </c>
    </row>
    <row r="19" spans="1:22" x14ac:dyDescent="0.3">
      <c r="A19">
        <f t="shared" si="10"/>
        <v>50.118723362727287</v>
      </c>
      <c r="B19">
        <f t="shared" si="4"/>
        <v>1.0000000538046598</v>
      </c>
      <c r="C19">
        <f t="shared" si="5"/>
        <v>3.2803858159902172E-4</v>
      </c>
      <c r="D19">
        <f t="shared" si="6"/>
        <v>3.28038599249026E-4</v>
      </c>
      <c r="E19">
        <f t="shared" si="0"/>
        <v>6.5607719849805202E-6</v>
      </c>
      <c r="F19">
        <f t="shared" si="1"/>
        <v>6.5607716319804348E-6</v>
      </c>
      <c r="G19">
        <f t="shared" si="2"/>
        <v>6.4364598491008059E-19</v>
      </c>
      <c r="H19">
        <f t="shared" si="2"/>
        <v>6.4364598491008059E-19</v>
      </c>
      <c r="I19">
        <f t="shared" si="3"/>
        <v>1.7921944721398688E-7</v>
      </c>
      <c r="J19">
        <f t="shared" si="3"/>
        <v>1.7921944721398688E-7</v>
      </c>
      <c r="M19">
        <f t="shared" si="7"/>
        <v>2.6794967536795391E-9</v>
      </c>
      <c r="N19">
        <f t="shared" si="8"/>
        <v>5.0910441059130045E-9</v>
      </c>
      <c r="O19" s="1"/>
      <c r="P19" s="1"/>
      <c r="Q19">
        <f t="shared" si="9"/>
        <v>1.380006503509984E-3</v>
      </c>
      <c r="R19">
        <f>Q19/Sheet1!$G$10</f>
        <v>5.520026014039936E-21</v>
      </c>
      <c r="S19" t="s">
        <v>84</v>
      </c>
      <c r="T19" s="1">
        <f>(T18/((4/3)*PI()))^(1/3)</f>
        <v>3.9906365276050218E-15</v>
      </c>
      <c r="U19" t="s">
        <v>1</v>
      </c>
    </row>
    <row r="20" spans="1:22" x14ac:dyDescent="0.3">
      <c r="A20">
        <f t="shared" si="10"/>
        <v>63.0957344480194</v>
      </c>
      <c r="B20">
        <f t="shared" si="4"/>
        <v>1.0000000677360537</v>
      </c>
      <c r="C20">
        <f t="shared" si="5"/>
        <v>3.6806533883831732E-4</v>
      </c>
      <c r="D20">
        <f t="shared" si="6"/>
        <v>3.6806536376961084E-4</v>
      </c>
      <c r="E20">
        <f t="shared" si="0"/>
        <v>7.3613072753922173E-6</v>
      </c>
      <c r="F20">
        <f t="shared" si="1"/>
        <v>7.3613067767663464E-6</v>
      </c>
      <c r="G20">
        <f t="shared" si="2"/>
        <v>8.1030092884356954E-19</v>
      </c>
      <c r="H20">
        <f t="shared" si="2"/>
        <v>8.1030092884356954E-19</v>
      </c>
      <c r="I20">
        <f t="shared" si="3"/>
        <v>1.4235930567389997E-7</v>
      </c>
      <c r="J20">
        <f t="shared" si="3"/>
        <v>1.4235930567389997E-7</v>
      </c>
      <c r="M20">
        <f t="shared" si="7"/>
        <v>2.3881039844855974E-9</v>
      </c>
      <c r="N20">
        <f t="shared" si="8"/>
        <v>4.5373978778680397E-9</v>
      </c>
      <c r="O20" s="1"/>
      <c r="P20" s="1"/>
      <c r="Q20">
        <f t="shared" si="9"/>
        <v>2.7534611295523966E-3</v>
      </c>
      <c r="R20">
        <f>Q20/Sheet1!$G$10</f>
        <v>1.1013844518209586E-20</v>
      </c>
    </row>
    <row r="21" spans="1:22" x14ac:dyDescent="0.3">
      <c r="A21">
        <f t="shared" si="10"/>
        <v>79.432823472428254</v>
      </c>
      <c r="B21">
        <f t="shared" si="4"/>
        <v>1.0000000852746391</v>
      </c>
      <c r="C21">
        <f t="shared" si="5"/>
        <v>4.1297609676006465E-4</v>
      </c>
      <c r="D21">
        <f t="shared" si="6"/>
        <v>4.1297613197645229E-4</v>
      </c>
      <c r="E21">
        <f t="shared" si="0"/>
        <v>8.2595226395290465E-6</v>
      </c>
      <c r="F21">
        <f t="shared" si="1"/>
        <v>8.2595219352012931E-6</v>
      </c>
      <c r="G21">
        <f t="shared" si="2"/>
        <v>1.0201090934643836E-18</v>
      </c>
      <c r="H21">
        <f t="shared" si="2"/>
        <v>1.0201090934643836E-18</v>
      </c>
      <c r="I21">
        <f t="shared" si="3"/>
        <v>1.1307994248471453E-7</v>
      </c>
      <c r="J21">
        <f t="shared" si="3"/>
        <v>1.1307994248471453E-7</v>
      </c>
      <c r="M21">
        <f t="shared" si="7"/>
        <v>2.1283999091246932E-9</v>
      </c>
      <c r="N21">
        <f t="shared" si="8"/>
        <v>4.0439601721841322E-9</v>
      </c>
      <c r="O21" s="1"/>
      <c r="P21" s="1"/>
      <c r="Q21">
        <f t="shared" si="9"/>
        <v>5.4938879385321524E-3</v>
      </c>
      <c r="R21">
        <f>Q21/Sheet1!$G$10</f>
        <v>2.197555175412861E-20</v>
      </c>
    </row>
    <row r="22" spans="1:22" x14ac:dyDescent="0.3">
      <c r="A22">
        <f t="shared" si="10"/>
        <v>100.00000000000014</v>
      </c>
      <c r="B22">
        <f t="shared" si="4"/>
        <v>1.0000001073544103</v>
      </c>
      <c r="C22">
        <f t="shared" si="5"/>
        <v>4.6336679420599318E-4</v>
      </c>
      <c r="D22">
        <f t="shared" si="6"/>
        <v>4.6336684395046208E-4</v>
      </c>
      <c r="E22">
        <f t="shared" si="0"/>
        <v>9.2673368790092426E-6</v>
      </c>
      <c r="F22">
        <f t="shared" si="1"/>
        <v>9.267335884119864E-6</v>
      </c>
      <c r="G22">
        <f t="shared" si="2"/>
        <v>1.2842399539042598E-18</v>
      </c>
      <c r="H22">
        <f t="shared" si="2"/>
        <v>1.2842399539042598E-18</v>
      </c>
      <c r="I22">
        <f t="shared" si="3"/>
        <v>8.9822682487330885E-8</v>
      </c>
      <c r="J22">
        <f t="shared" si="3"/>
        <v>8.9822682487330885E-8</v>
      </c>
      <c r="M22">
        <f t="shared" si="7"/>
        <v>1.8969384047325552E-9</v>
      </c>
      <c r="N22">
        <f t="shared" si="8"/>
        <v>3.6041833559167916E-9</v>
      </c>
      <c r="O22" s="1"/>
      <c r="P22" s="1"/>
      <c r="Q22">
        <f t="shared" si="9"/>
        <v>1.0961714107126274E-2</v>
      </c>
      <c r="R22">
        <f>Q22/Sheet1!$G$10</f>
        <v>4.3846856428505097E-20</v>
      </c>
    </row>
    <row r="23" spans="1:22" x14ac:dyDescent="0.3">
      <c r="A23">
        <f t="shared" si="10"/>
        <v>125.89254117941691</v>
      </c>
      <c r="B23">
        <f t="shared" si="4"/>
        <v>1.0000001351511951</v>
      </c>
      <c r="C23">
        <f t="shared" si="5"/>
        <v>5.1990608325290033E-4</v>
      </c>
      <c r="D23">
        <f t="shared" si="6"/>
        <v>5.1990615351882883E-4</v>
      </c>
      <c r="E23">
        <f t="shared" si="0"/>
        <v>1.0398123070376577E-5</v>
      </c>
      <c r="F23">
        <f t="shared" si="1"/>
        <v>1.0398121665058007E-5</v>
      </c>
      <c r="G23">
        <f t="shared" si="2"/>
        <v>1.6167635957215363E-18</v>
      </c>
      <c r="H23">
        <f t="shared" si="2"/>
        <v>1.6167635957215363E-18</v>
      </c>
      <c r="I23">
        <f t="shared" si="3"/>
        <v>7.134863620281242E-8</v>
      </c>
      <c r="J23">
        <f t="shared" si="3"/>
        <v>7.134863620281242E-8</v>
      </c>
      <c r="M23">
        <f t="shared" si="7"/>
        <v>1.690648121435469E-9</v>
      </c>
      <c r="N23">
        <f t="shared" si="8"/>
        <v>3.2122318648643073E-9</v>
      </c>
      <c r="O23" s="1"/>
      <c r="P23" s="1"/>
      <c r="Q23">
        <f t="shared" si="9"/>
        <v>2.1871547130920418E-2</v>
      </c>
      <c r="R23">
        <f>Q23/Sheet1!$G$10</f>
        <v>8.7486188523681677E-20</v>
      </c>
    </row>
    <row r="24" spans="1:22" x14ac:dyDescent="0.3">
      <c r="A24">
        <f t="shared" si="10"/>
        <v>158.48931924611159</v>
      </c>
      <c r="B24">
        <f t="shared" si="4"/>
        <v>1.0000001701452739</v>
      </c>
      <c r="C24">
        <f t="shared" si="5"/>
        <v>5.8334420440219815E-4</v>
      </c>
      <c r="D24">
        <f t="shared" si="6"/>
        <v>5.8334430365545751E-4</v>
      </c>
      <c r="E24">
        <f t="shared" si="0"/>
        <v>1.166688607310915E-5</v>
      </c>
      <c r="F24">
        <f t="shared" si="1"/>
        <v>1.1666884088043963E-5</v>
      </c>
      <c r="G24">
        <f t="shared" si="2"/>
        <v>2.0353838362177655E-18</v>
      </c>
      <c r="H24">
        <f t="shared" si="2"/>
        <v>2.0353838362177655E-18</v>
      </c>
      <c r="I24">
        <f t="shared" si="3"/>
        <v>5.6674262399293753E-8</v>
      </c>
      <c r="J24">
        <f t="shared" si="3"/>
        <v>5.6674262399293753E-8</v>
      </c>
      <c r="M24">
        <f t="shared" si="7"/>
        <v>1.506791711620968E-9</v>
      </c>
      <c r="N24">
        <f t="shared" si="8"/>
        <v>2.8629047391894661E-9</v>
      </c>
      <c r="O24" s="1"/>
      <c r="P24" s="1"/>
      <c r="Q24">
        <f t="shared" si="9"/>
        <v>4.3639413343515718E-2</v>
      </c>
      <c r="R24">
        <f>Q24/Sheet1!$G$10</f>
        <v>1.7455765337406287E-19</v>
      </c>
    </row>
    <row r="25" spans="1:22" x14ac:dyDescent="0.3">
      <c r="A25">
        <f t="shared" si="10"/>
        <v>199.52623149688827</v>
      </c>
      <c r="B25">
        <f t="shared" si="4"/>
        <v>1.0000002142002091</v>
      </c>
      <c r="C25">
        <f t="shared" si="5"/>
        <v>6.5452294130476519E-4</v>
      </c>
      <c r="D25">
        <f t="shared" si="6"/>
        <v>6.5452308150371606E-4</v>
      </c>
      <c r="E25">
        <f t="shared" si="0"/>
        <v>1.3090461630074321E-5</v>
      </c>
      <c r="F25">
        <f t="shared" si="1"/>
        <v>1.3090458826095304E-5</v>
      </c>
      <c r="G25">
        <f t="shared" si="2"/>
        <v>2.5623971258699514E-18</v>
      </c>
      <c r="H25">
        <f t="shared" si="2"/>
        <v>2.5623957977516242E-18</v>
      </c>
      <c r="I25">
        <f t="shared" si="3"/>
        <v>4.5017954653661796E-8</v>
      </c>
      <c r="J25">
        <f t="shared" si="3"/>
        <v>4.5017977986969893E-8</v>
      </c>
      <c r="M25">
        <f t="shared" si="7"/>
        <v>1.342929510980673E-9</v>
      </c>
      <c r="N25">
        <f t="shared" si="8"/>
        <v>2.5515666174092641E-9</v>
      </c>
      <c r="O25" s="1"/>
      <c r="P25" s="1"/>
      <c r="Q25">
        <f t="shared" si="9"/>
        <v>8.7072102274668578E-2</v>
      </c>
      <c r="R25">
        <f>Q25/Sheet1!$G$10</f>
        <v>3.4828840909867431E-19</v>
      </c>
    </row>
    <row r="26" spans="1:22" x14ac:dyDescent="0.3">
      <c r="A26">
        <f t="shared" si="10"/>
        <v>251.18864315095843</v>
      </c>
      <c r="B26">
        <f t="shared" si="4"/>
        <v>1.0000002696620864</v>
      </c>
      <c r="C26">
        <f t="shared" si="5"/>
        <v>7.343867881484423E-4</v>
      </c>
      <c r="D26">
        <f t="shared" si="6"/>
        <v>7.3438698618471588E-4</v>
      </c>
      <c r="E26">
        <f t="shared" si="0"/>
        <v>1.4687739723694318E-5</v>
      </c>
      <c r="F26">
        <f t="shared" si="1"/>
        <v>1.4687735762968846E-5</v>
      </c>
      <c r="G26">
        <f t="shared" si="2"/>
        <v>3.2258666049317929E-18</v>
      </c>
      <c r="H26">
        <f t="shared" si="2"/>
        <v>3.2258652768134657E-18</v>
      </c>
      <c r="I26">
        <f t="shared" si="3"/>
        <v>3.5759035243655338E-8</v>
      </c>
      <c r="J26">
        <f t="shared" si="3"/>
        <v>3.5759049965978186E-8</v>
      </c>
      <c r="M26">
        <f t="shared" si="7"/>
        <v>1.1968871702585758E-9</v>
      </c>
      <c r="N26">
        <f t="shared" si="8"/>
        <v>2.274086236725968E-9</v>
      </c>
      <c r="O26" s="1"/>
      <c r="P26" s="1"/>
      <c r="Q26">
        <f t="shared" si="9"/>
        <v>0.17373166216952721</v>
      </c>
      <c r="R26">
        <f>Q26/Sheet1!$G$10</f>
        <v>6.9492664867810887E-19</v>
      </c>
    </row>
    <row r="27" spans="1:22" x14ac:dyDescent="0.3">
      <c r="A27">
        <f t="shared" si="10"/>
        <v>316.22776601683847</v>
      </c>
      <c r="B27">
        <f t="shared" si="4"/>
        <v>1.0000003394844532</v>
      </c>
      <c r="C27">
        <f t="shared" si="5"/>
        <v>8.2399548585402791E-4</v>
      </c>
      <c r="D27">
        <f t="shared" si="6"/>
        <v>8.2399576558768483E-4</v>
      </c>
      <c r="E27">
        <f t="shared" si="0"/>
        <v>1.6479915311753697E-5</v>
      </c>
      <c r="F27">
        <f t="shared" si="1"/>
        <v>1.6479909717080559E-5</v>
      </c>
      <c r="G27">
        <f t="shared" si="2"/>
        <v>4.061125533380072E-18</v>
      </c>
      <c r="H27">
        <f t="shared" si="2"/>
        <v>4.0611228771434176E-18</v>
      </c>
      <c r="I27">
        <f t="shared" si="3"/>
        <v>2.8404410715439724E-8</v>
      </c>
      <c r="J27">
        <f t="shared" si="3"/>
        <v>2.8404429293758866E-8</v>
      </c>
      <c r="M27">
        <f t="shared" si="7"/>
        <v>1.0667267945757577E-9</v>
      </c>
      <c r="N27">
        <f t="shared" si="8"/>
        <v>2.0267815977545479E-9</v>
      </c>
      <c r="O27" s="1"/>
      <c r="P27" s="1"/>
      <c r="Q27">
        <f t="shared" si="9"/>
        <v>0.3466401773192283</v>
      </c>
      <c r="R27">
        <f>Q27/Sheet1!$G$10</f>
        <v>1.3865607092769132E-18</v>
      </c>
    </row>
    <row r="28" spans="1:22" x14ac:dyDescent="0.3">
      <c r="A28">
        <f t="shared" si="10"/>
        <v>398.10717055349795</v>
      </c>
      <c r="B28">
        <f t="shared" si="4"/>
        <v>1.0000004273856051</v>
      </c>
      <c r="C28">
        <f t="shared" si="5"/>
        <v>9.245380805363491E-4</v>
      </c>
      <c r="D28">
        <f t="shared" si="6"/>
        <v>9.245384756706161E-4</v>
      </c>
      <c r="E28">
        <f t="shared" si="0"/>
        <v>1.8490769513412322E-5</v>
      </c>
      <c r="F28">
        <f t="shared" si="1"/>
        <v>1.8490761610726983E-5</v>
      </c>
      <c r="G28">
        <f t="shared" si="2"/>
        <v>5.1126552502293109E-18</v>
      </c>
      <c r="H28">
        <f t="shared" si="2"/>
        <v>5.1126512658743297E-18</v>
      </c>
      <c r="I28">
        <f t="shared" si="3"/>
        <v>2.2562420498020666E-8</v>
      </c>
      <c r="J28">
        <f t="shared" si="3"/>
        <v>2.2562438081205559E-8</v>
      </c>
      <c r="M28">
        <f t="shared" si="7"/>
        <v>9.507212354053514E-10</v>
      </c>
      <c r="N28">
        <f t="shared" si="8"/>
        <v>1.8063711192868511E-9</v>
      </c>
      <c r="O28" s="1"/>
      <c r="P28" s="1"/>
      <c r="Q28">
        <f t="shared" si="9"/>
        <v>0.69163844885614989</v>
      </c>
      <c r="R28">
        <f>Q28/Sheet1!$G$10</f>
        <v>2.7665537954245995E-18</v>
      </c>
    </row>
    <row r="29" spans="1:22" x14ac:dyDescent="0.3">
      <c r="A29">
        <f t="shared" si="10"/>
        <v>501.1872336272732</v>
      </c>
      <c r="B29">
        <f t="shared" si="4"/>
        <v>1.0000005380465988</v>
      </c>
      <c r="C29">
        <f t="shared" si="5"/>
        <v>1.0373487018568563E-3</v>
      </c>
      <c r="D29">
        <f t="shared" si="6"/>
        <v>1.0373492599987971E-3</v>
      </c>
      <c r="E29">
        <f t="shared" si="0"/>
        <v>2.0746985199975943E-5</v>
      </c>
      <c r="F29">
        <f t="shared" si="1"/>
        <v>2.0746974037137125E-5</v>
      </c>
      <c r="G29">
        <f t="shared" si="2"/>
        <v>6.4364518803908433E-18</v>
      </c>
      <c r="H29">
        <f t="shared" si="2"/>
        <v>6.436445239799207E-18</v>
      </c>
      <c r="I29">
        <f t="shared" si="3"/>
        <v>1.79219669098314E-8</v>
      </c>
      <c r="J29">
        <f t="shared" si="3"/>
        <v>1.7921985400233965E-8</v>
      </c>
      <c r="M29">
        <f t="shared" si="7"/>
        <v>8.4733116961048174E-10</v>
      </c>
      <c r="N29">
        <f t="shared" si="8"/>
        <v>1.6099300884768576E-9</v>
      </c>
      <c r="O29" s="1"/>
      <c r="P29" s="1"/>
      <c r="Q29">
        <f t="shared" si="9"/>
        <v>1.3799999541627002</v>
      </c>
      <c r="R29">
        <f>Q29/Sheet1!$G$10</f>
        <v>5.5199998166508005E-18</v>
      </c>
    </row>
    <row r="30" spans="1:22" x14ac:dyDescent="0.3">
      <c r="A30">
        <f t="shared" si="10"/>
        <v>630.95734448019448</v>
      </c>
      <c r="B30">
        <f t="shared" si="4"/>
        <v>1.0000006773605359</v>
      </c>
      <c r="C30">
        <f t="shared" si="5"/>
        <v>1.1639242652343362E-3</v>
      </c>
      <c r="D30">
        <f t="shared" si="6"/>
        <v>1.1639250536307003E-3</v>
      </c>
      <c r="E30">
        <f t="shared" si="0"/>
        <v>2.3278501072614007E-5</v>
      </c>
      <c r="F30">
        <f t="shared" si="1"/>
        <v>2.3278485304686726E-5</v>
      </c>
      <c r="G30">
        <f t="shared" si="2"/>
        <v>8.1030132727906777E-18</v>
      </c>
      <c r="H30">
        <f t="shared" si="2"/>
        <v>8.1030026478440602E-18</v>
      </c>
      <c r="I30">
        <f t="shared" si="3"/>
        <v>1.4235923567401353E-8</v>
      </c>
      <c r="J30">
        <f t="shared" si="3"/>
        <v>1.423594223405303E-8</v>
      </c>
      <c r="M30">
        <f t="shared" si="7"/>
        <v>7.5518467364157103E-10</v>
      </c>
      <c r="N30">
        <f t="shared" si="8"/>
        <v>1.4348518518303456E-9</v>
      </c>
      <c r="O30" s="1"/>
      <c r="P30" s="1"/>
      <c r="Q30">
        <f t="shared" si="9"/>
        <v>2.7534615808550531</v>
      </c>
      <c r="R30">
        <f>Q30/Sheet1!$G$10</f>
        <v>1.1013846323420212E-17</v>
      </c>
    </row>
    <row r="31" spans="1:22" x14ac:dyDescent="0.3">
      <c r="A31">
        <f t="shared" si="10"/>
        <v>794.32823472428311</v>
      </c>
      <c r="B31">
        <f t="shared" si="4"/>
        <v>1.0000008527463917</v>
      </c>
      <c r="C31">
        <f t="shared" si="5"/>
        <v>1.3059443334102923E-3</v>
      </c>
      <c r="D31">
        <f t="shared" si="6"/>
        <v>1.3059454470496104E-3</v>
      </c>
      <c r="E31">
        <f t="shared" si="0"/>
        <v>2.6118908940992208E-5</v>
      </c>
      <c r="F31">
        <f t="shared" si="1"/>
        <v>2.6118886668205847E-5</v>
      </c>
      <c r="G31">
        <f t="shared" si="2"/>
        <v>1.0201090934643836E-17</v>
      </c>
      <c r="H31">
        <f t="shared" si="2"/>
        <v>1.0201073669105583E-17</v>
      </c>
      <c r="I31">
        <f t="shared" si="3"/>
        <v>1.1307994248471455E-8</v>
      </c>
      <c r="J31">
        <f t="shared" si="3"/>
        <v>1.1308013387496775E-8</v>
      </c>
      <c r="M31">
        <f t="shared" si="7"/>
        <v>6.7305901923785163E-10</v>
      </c>
      <c r="N31">
        <f t="shared" si="8"/>
        <v>1.2788132270543529E-9</v>
      </c>
      <c r="O31" s="1"/>
      <c r="P31" s="1"/>
      <c r="Q31">
        <f t="shared" si="9"/>
        <v>5.4938786400234942</v>
      </c>
      <c r="R31">
        <f>Q31/Sheet1!$G$10</f>
        <v>2.1975514560093977E-17</v>
      </c>
    </row>
    <row r="32" spans="1:22" x14ac:dyDescent="0.3">
      <c r="A32">
        <f t="shared" si="10"/>
        <v>1000.000000000002</v>
      </c>
      <c r="B32">
        <f t="shared" si="4"/>
        <v>1.0000010735441023</v>
      </c>
      <c r="C32">
        <f t="shared" si="5"/>
        <v>1.4652933996285858E-3</v>
      </c>
      <c r="D32">
        <f t="shared" si="6"/>
        <v>1.4652949726856731E-3</v>
      </c>
      <c r="E32">
        <f t="shared" si="0"/>
        <v>2.9305899453713463E-5</v>
      </c>
      <c r="F32">
        <f t="shared" si="1"/>
        <v>2.9305867992571717E-5</v>
      </c>
      <c r="G32">
        <f t="shared" si="2"/>
        <v>1.2842414148344196E-17</v>
      </c>
      <c r="H32">
        <f t="shared" si="2"/>
        <v>1.2842386257859325E-17</v>
      </c>
      <c r="I32">
        <f t="shared" si="3"/>
        <v>8.9822580306647121E-9</v>
      </c>
      <c r="J32">
        <f t="shared" si="3"/>
        <v>8.9822775379063322E-9</v>
      </c>
      <c r="M32">
        <f t="shared" si="7"/>
        <v>5.9986444924349164E-10</v>
      </c>
      <c r="N32">
        <f t="shared" si="8"/>
        <v>1.1397436771264232E-9</v>
      </c>
      <c r="O32" s="1"/>
      <c r="P32" s="1"/>
      <c r="Q32">
        <f t="shared" si="9"/>
        <v>10.961727710603665</v>
      </c>
      <c r="R32">
        <f>Q32/Sheet1!$G$10</f>
        <v>4.3846910842414659E-17</v>
      </c>
    </row>
    <row r="33" spans="1:18" x14ac:dyDescent="0.3">
      <c r="A33">
        <f t="shared" si="10"/>
        <v>1258.9254117941698</v>
      </c>
      <c r="B33">
        <f t="shared" si="4"/>
        <v>1.000001351511951</v>
      </c>
      <c r="C33">
        <f t="shared" si="5"/>
        <v>1.6440858925862109E-3</v>
      </c>
      <c r="D33">
        <f t="shared" si="6"/>
        <v>1.6440881145879432E-3</v>
      </c>
      <c r="E33">
        <f t="shared" si="0"/>
        <v>3.2881762291758862E-5</v>
      </c>
      <c r="F33">
        <f t="shared" si="1"/>
        <v>3.2881717851724216E-5</v>
      </c>
      <c r="G33">
        <f t="shared" si="2"/>
        <v>1.6167642597806998E-17</v>
      </c>
      <c r="H33">
        <f t="shared" si="2"/>
        <v>1.6167600098020528E-17</v>
      </c>
      <c r="I33">
        <f t="shared" si="3"/>
        <v>7.1348606897540861E-9</v>
      </c>
      <c r="J33">
        <f t="shared" si="3"/>
        <v>7.1348794451694831E-9</v>
      </c>
      <c r="M33">
        <f t="shared" si="7"/>
        <v>5.3462971599283554E-10</v>
      </c>
      <c r="N33">
        <f t="shared" si="8"/>
        <v>1.0157978332474435E-9</v>
      </c>
      <c r="O33" s="1"/>
      <c r="P33" s="1"/>
      <c r="Q33">
        <f t="shared" si="9"/>
        <v>21.871516587393216</v>
      </c>
      <c r="R33">
        <f>Q33/Sheet1!$G$10</f>
        <v>8.7486066349572869E-17</v>
      </c>
    </row>
    <row r="34" spans="1:18" x14ac:dyDescent="0.3">
      <c r="A34">
        <f t="shared" si="10"/>
        <v>1584.8931924611168</v>
      </c>
      <c r="B34">
        <f t="shared" si="4"/>
        <v>1.0000017014527396</v>
      </c>
      <c r="C34">
        <f t="shared" si="5"/>
        <v>1.8446942279027466E-3</v>
      </c>
      <c r="D34">
        <f t="shared" si="6"/>
        <v>1.8446973665627944E-3</v>
      </c>
      <c r="E34">
        <f t="shared" si="0"/>
        <v>3.6893947331255888E-5</v>
      </c>
      <c r="F34">
        <f t="shared" si="1"/>
        <v>3.689388455805493E-5</v>
      </c>
      <c r="G34">
        <f t="shared" ref="G34:H65" si="11">$T$8*$T$1^2*(SQRT((SQRT(5)*E34)^2+1)-1)</f>
        <v>2.0353860940189216E-17</v>
      </c>
      <c r="H34">
        <f t="shared" si="11"/>
        <v>2.0353790549917876E-17</v>
      </c>
      <c r="I34">
        <f t="shared" ref="I34:J65" si="12">1/(4*PI()*$T$6)*$T$15*$T$9^2/G34</f>
        <v>5.6674199532000146E-9</v>
      </c>
      <c r="J34">
        <f t="shared" si="12"/>
        <v>5.6674395530493565E-9</v>
      </c>
      <c r="M34">
        <f t="shared" si="7"/>
        <v>4.7648919421787861E-10</v>
      </c>
      <c r="N34">
        <f t="shared" si="8"/>
        <v>9.0533100938927453E-10</v>
      </c>
      <c r="O34" s="1"/>
      <c r="P34" s="1"/>
      <c r="Q34">
        <f t="shared" si="9"/>
        <v>43.639407648268303</v>
      </c>
      <c r="R34">
        <f>Q34/Sheet1!$G$10</f>
        <v>1.7455763059307322E-16</v>
      </c>
    </row>
    <row r="35" spans="1:18" x14ac:dyDescent="0.3">
      <c r="A35">
        <f t="shared" si="10"/>
        <v>1995.2623149688839</v>
      </c>
      <c r="B35">
        <f t="shared" si="4"/>
        <v>1.0000021420020908</v>
      </c>
      <c r="C35">
        <f t="shared" si="5"/>
        <v>2.0697802823187537E-3</v>
      </c>
      <c r="D35">
        <f t="shared" si="6"/>
        <v>2.069784715792446E-3</v>
      </c>
      <c r="E35">
        <f t="shared" si="0"/>
        <v>4.1395694315848921E-5</v>
      </c>
      <c r="F35">
        <f t="shared" si="1"/>
        <v>4.1395605646375071E-5</v>
      </c>
      <c r="G35">
        <f t="shared" si="11"/>
        <v>2.5623997821066058E-17</v>
      </c>
      <c r="H35">
        <f t="shared" si="11"/>
        <v>2.5623887587244901E-17</v>
      </c>
      <c r="I35">
        <f t="shared" si="12"/>
        <v>4.501790798711815E-9</v>
      </c>
      <c r="J35">
        <f t="shared" si="12"/>
        <v>4.501810165390665E-9</v>
      </c>
      <c r="M35">
        <f t="shared" si="7"/>
        <v>4.2467139459613765E-10</v>
      </c>
      <c r="N35">
        <f t="shared" si="8"/>
        <v>8.0687737806199029E-10</v>
      </c>
      <c r="O35" s="1"/>
      <c r="P35" s="1"/>
      <c r="Q35">
        <f t="shared" si="9"/>
        <v>87.07204360459815</v>
      </c>
      <c r="R35">
        <f>Q35/Sheet1!$G$10</f>
        <v>3.4828817441839259E-16</v>
      </c>
    </row>
    <row r="36" spans="1:18" x14ac:dyDescent="0.3">
      <c r="A36">
        <f t="shared" si="10"/>
        <v>2511.8864315095857</v>
      </c>
      <c r="B36">
        <f t="shared" si="4"/>
        <v>1.0000026966208642</v>
      </c>
      <c r="C36">
        <f t="shared" si="5"/>
        <v>2.322330707093184E-3</v>
      </c>
      <c r="D36">
        <f t="shared" si="6"/>
        <v>2.3223369695386221E-3</v>
      </c>
      <c r="E36">
        <f t="shared" si="0"/>
        <v>4.644673939077244E-5</v>
      </c>
      <c r="F36">
        <f t="shared" si="1"/>
        <v>4.6446614141863682E-5</v>
      </c>
      <c r="G36">
        <f t="shared" si="11"/>
        <v>3.2258711205341053E-17</v>
      </c>
      <c r="H36">
        <f t="shared" si="11"/>
        <v>3.2258537221840191E-17</v>
      </c>
      <c r="I36">
        <f t="shared" si="12"/>
        <v>3.5758985187848333E-9</v>
      </c>
      <c r="J36">
        <f t="shared" si="12"/>
        <v>3.5759178050698482E-9</v>
      </c>
      <c r="M36">
        <f t="shared" si="7"/>
        <v>3.7848872635566528E-10</v>
      </c>
      <c r="N36">
        <f t="shared" si="8"/>
        <v>7.1913051929289687E-10</v>
      </c>
      <c r="O36" s="1"/>
      <c r="P36" s="1"/>
      <c r="Q36">
        <f t="shared" si="9"/>
        <v>173.73152626677899</v>
      </c>
      <c r="R36">
        <f>Q36/Sheet1!$G$10</f>
        <v>6.9492610506711594E-16</v>
      </c>
    </row>
    <row r="37" spans="1:18" x14ac:dyDescent="0.3">
      <c r="A37">
        <f t="shared" si="10"/>
        <v>3162.2776601683863</v>
      </c>
      <c r="B37">
        <f t="shared" si="4"/>
        <v>1.0000033948445319</v>
      </c>
      <c r="C37">
        <f t="shared" si="5"/>
        <v>2.6056965458763821E-3</v>
      </c>
      <c r="D37">
        <f t="shared" si="6"/>
        <v>2.6057053918110526E-3</v>
      </c>
      <c r="E37">
        <f t="shared" si="0"/>
        <v>5.2114107836221055E-5</v>
      </c>
      <c r="F37">
        <f t="shared" si="1"/>
        <v>5.2113930917527642E-5</v>
      </c>
      <c r="G37">
        <f t="shared" si="11"/>
        <v>4.0611325724072059E-17</v>
      </c>
      <c r="H37">
        <f t="shared" si="11"/>
        <v>4.0611049475460004E-17</v>
      </c>
      <c r="I37">
        <f t="shared" si="12"/>
        <v>2.8404361483011532E-9</v>
      </c>
      <c r="J37">
        <f t="shared" si="12"/>
        <v>2.8404554698048753E-9</v>
      </c>
      <c r="M37">
        <f t="shared" si="7"/>
        <v>3.3732837354971624E-10</v>
      </c>
      <c r="N37">
        <f t="shared" si="8"/>
        <v>6.4092608558149113E-10</v>
      </c>
      <c r="O37" s="1"/>
      <c r="P37" s="1"/>
      <c r="Q37">
        <f t="shared" si="9"/>
        <v>346.63984856283554</v>
      </c>
      <c r="R37">
        <f>Q37/Sheet1!$G$10</f>
        <v>1.3865593942513421E-15</v>
      </c>
    </row>
    <row r="38" spans="1:18" x14ac:dyDescent="0.3">
      <c r="A38">
        <f t="shared" si="10"/>
        <v>3981.0717055349814</v>
      </c>
      <c r="B38">
        <f t="shared" si="4"/>
        <v>1.0000042738560504</v>
      </c>
      <c r="C38">
        <f t="shared" si="5"/>
        <v>2.9236376833518224E-3</v>
      </c>
      <c r="D38">
        <f t="shared" si="6"/>
        <v>2.9236501785584244E-3</v>
      </c>
      <c r="E38">
        <f t="shared" si="0"/>
        <v>5.8473003571168488E-5</v>
      </c>
      <c r="F38">
        <f t="shared" si="1"/>
        <v>5.8472753667036445E-5</v>
      </c>
      <c r="G38">
        <f t="shared" si="11"/>
        <v>5.1126652111167653E-17</v>
      </c>
      <c r="H38">
        <f t="shared" si="11"/>
        <v>5.1126215160238002E-17</v>
      </c>
      <c r="I38">
        <f t="shared" si="12"/>
        <v>2.2562376540178327E-9</v>
      </c>
      <c r="J38">
        <f t="shared" si="12"/>
        <v>2.2562569369852371E-9</v>
      </c>
      <c r="M38">
        <f t="shared" si="7"/>
        <v>3.0064416331872842E-10</v>
      </c>
      <c r="N38">
        <f t="shared" si="8"/>
        <v>5.7122635163434912E-10</v>
      </c>
      <c r="O38" s="1"/>
      <c r="P38" s="1"/>
      <c r="Q38">
        <f t="shared" si="9"/>
        <v>691.637119300873</v>
      </c>
      <c r="R38">
        <f>Q38/Sheet1!$G$10</f>
        <v>2.7665484772034919E-15</v>
      </c>
    </row>
    <row r="39" spans="1:18" x14ac:dyDescent="0.3">
      <c r="A39">
        <f t="shared" si="10"/>
        <v>5011.8723362727342</v>
      </c>
      <c r="B39">
        <f t="shared" si="4"/>
        <v>1.0000053804659883</v>
      </c>
      <c r="C39">
        <f t="shared" si="5"/>
        <v>3.2803727119149707E-3</v>
      </c>
      <c r="D39">
        <f t="shared" si="6"/>
        <v>3.280390361848776E-3</v>
      </c>
      <c r="E39">
        <f t="shared" si="0"/>
        <v>6.5607807236975517E-5</v>
      </c>
      <c r="F39">
        <f t="shared" si="1"/>
        <v>6.560745423829941E-5</v>
      </c>
      <c r="G39">
        <f t="shared" si="11"/>
        <v>6.436467684998937E-17</v>
      </c>
      <c r="H39">
        <f t="shared" si="11"/>
        <v>6.4363984900340894E-17</v>
      </c>
      <c r="I39">
        <f t="shared" si="12"/>
        <v>1.792192290282676E-9</v>
      </c>
      <c r="J39">
        <f t="shared" si="12"/>
        <v>1.7922115573747801E-9</v>
      </c>
      <c r="M39">
        <f t="shared" si="7"/>
        <v>2.6794931846890633E-10</v>
      </c>
      <c r="N39">
        <f t="shared" si="8"/>
        <v>5.0910644430609173E-10</v>
      </c>
      <c r="O39" s="1"/>
      <c r="P39" s="1"/>
      <c r="Q39">
        <f t="shared" si="9"/>
        <v>1379.9967079197306</v>
      </c>
      <c r="R39">
        <f>Q39/Sheet1!$G$10</f>
        <v>5.5199868316789222E-15</v>
      </c>
    </row>
    <row r="40" spans="1:18" x14ac:dyDescent="0.3">
      <c r="A40">
        <f t="shared" si="10"/>
        <v>6309.5734448019475</v>
      </c>
      <c r="B40">
        <f t="shared" si="4"/>
        <v>1.0000067736053599</v>
      </c>
      <c r="C40">
        <f t="shared" si="5"/>
        <v>3.6806348740390351E-3</v>
      </c>
      <c r="D40">
        <f t="shared" si="6"/>
        <v>3.6806598052071459E-3</v>
      </c>
      <c r="E40">
        <f t="shared" si="0"/>
        <v>7.3613196104142922E-5</v>
      </c>
      <c r="F40">
        <f t="shared" si="1"/>
        <v>7.3612697480780704E-5</v>
      </c>
      <c r="G40">
        <f t="shared" si="11"/>
        <v>8.1030385070388936E-17</v>
      </c>
      <c r="H40">
        <f t="shared" si="11"/>
        <v>8.1029286716532352E-17</v>
      </c>
      <c r="I40">
        <f t="shared" si="12"/>
        <v>1.4235879234299818E-9</v>
      </c>
      <c r="J40">
        <f t="shared" si="12"/>
        <v>1.4236072201972278E-9</v>
      </c>
      <c r="M40">
        <f t="shared" si="7"/>
        <v>2.3880999828504389E-10</v>
      </c>
      <c r="N40">
        <f t="shared" si="8"/>
        <v>4.5374207019048366E-10</v>
      </c>
      <c r="O40" s="1"/>
      <c r="P40" s="1"/>
      <c r="Q40">
        <f t="shared" si="9"/>
        <v>2753.453592610364</v>
      </c>
      <c r="R40">
        <f>Q40/Sheet1!$G$10</f>
        <v>1.1013814370441456E-14</v>
      </c>
    </row>
    <row r="41" spans="1:18" x14ac:dyDescent="0.3">
      <c r="A41">
        <f t="shared" si="10"/>
        <v>7943.2823472428345</v>
      </c>
      <c r="B41">
        <f t="shared" si="4"/>
        <v>1.000008527463917</v>
      </c>
      <c r="C41">
        <f t="shared" si="5"/>
        <v>4.1297348199969188E-3</v>
      </c>
      <c r="D41">
        <f t="shared" si="6"/>
        <v>4.1297700361615829E-3</v>
      </c>
      <c r="E41">
        <f t="shared" si="0"/>
        <v>8.2595400723231661E-5</v>
      </c>
      <c r="F41">
        <f t="shared" si="1"/>
        <v>8.2594696399938383E-5</v>
      </c>
      <c r="G41">
        <f t="shared" si="11"/>
        <v>1.0201129848510822E-16</v>
      </c>
      <c r="H41">
        <f t="shared" si="11"/>
        <v>1.0200955865009959E-16</v>
      </c>
      <c r="I41">
        <f t="shared" si="12"/>
        <v>1.1307951112290403E-9</v>
      </c>
      <c r="J41">
        <f t="shared" si="12"/>
        <v>1.1308143976267871E-9</v>
      </c>
      <c r="M41">
        <f t="shared" si="7"/>
        <v>2.1283954168700284E-10</v>
      </c>
      <c r="N41">
        <f t="shared" si="8"/>
        <v>4.0439857767017782E-10</v>
      </c>
      <c r="O41" s="1"/>
      <c r="P41" s="1"/>
      <c r="Q41">
        <f t="shared" si="9"/>
        <v>5493.8571099245673</v>
      </c>
      <c r="R41">
        <f>Q41/Sheet1!$G$10</f>
        <v>2.1975428439698268E-14</v>
      </c>
    </row>
    <row r="42" spans="1:18" x14ac:dyDescent="0.3">
      <c r="A42">
        <f t="shared" si="10"/>
        <v>10000.000000000025</v>
      </c>
      <c r="B42">
        <f t="shared" si="4"/>
        <v>1.0000107354410233</v>
      </c>
      <c r="C42">
        <f t="shared" si="5"/>
        <v>4.633631006273997E-3</v>
      </c>
      <c r="D42">
        <f t="shared" si="6"/>
        <v>4.6336807503463886E-3</v>
      </c>
      <c r="E42">
        <f t="shared" si="0"/>
        <v>9.2673615006927775E-5</v>
      </c>
      <c r="F42">
        <f t="shared" si="1"/>
        <v>9.2672620125479948E-5</v>
      </c>
      <c r="G42">
        <f t="shared" si="11"/>
        <v>1.2842475773034579E-16</v>
      </c>
      <c r="H42">
        <f t="shared" si="11"/>
        <v>1.2842200055669851E-16</v>
      </c>
      <c r="I42">
        <f t="shared" si="12"/>
        <v>8.9822149292503229E-10</v>
      </c>
      <c r="J42">
        <f t="shared" si="12"/>
        <v>8.9824077741381915E-10</v>
      </c>
      <c r="M42">
        <f t="shared" si="7"/>
        <v>1.8969333649143628E-10</v>
      </c>
      <c r="N42">
        <f t="shared" si="8"/>
        <v>3.6042120857281907E-10</v>
      </c>
      <c r="O42" s="1"/>
      <c r="P42" s="1"/>
      <c r="Q42">
        <f t="shared" si="9"/>
        <v>10961.673975198497</v>
      </c>
      <c r="R42">
        <f>Q42/Sheet1!$G$10</f>
        <v>4.3846695900793988E-14</v>
      </c>
    </row>
    <row r="43" spans="1:18" x14ac:dyDescent="0.3">
      <c r="A43">
        <f t="shared" si="10"/>
        <v>12589.254117941706</v>
      </c>
      <c r="B43">
        <f t="shared" si="4"/>
        <v>1.0000135151195111</v>
      </c>
      <c r="C43">
        <f t="shared" si="5"/>
        <v>5.1990086609693788E-3</v>
      </c>
      <c r="D43">
        <f t="shared" si="6"/>
        <v>5.1990789261927711E-3</v>
      </c>
      <c r="E43">
        <f t="shared" si="0"/>
        <v>1.0398157852385543E-4</v>
      </c>
      <c r="F43">
        <f t="shared" si="1"/>
        <v>1.0398017321938758E-4</v>
      </c>
      <c r="G43">
        <f t="shared" si="11"/>
        <v>1.6167741542622373E-16</v>
      </c>
      <c r="H43">
        <f t="shared" si="11"/>
        <v>1.6167304591692726E-16</v>
      </c>
      <c r="I43">
        <f t="shared" si="12"/>
        <v>7.1348170251846214E-10</v>
      </c>
      <c r="J43">
        <f t="shared" si="12"/>
        <v>7.1350098566435901E-10</v>
      </c>
      <c r="M43">
        <f t="shared" si="7"/>
        <v>1.6906424661897079E-10</v>
      </c>
      <c r="N43">
        <f t="shared" si="8"/>
        <v>3.2122640993069087E-10</v>
      </c>
      <c r="O43" s="1"/>
      <c r="P43" s="1"/>
      <c r="Q43">
        <f t="shared" si="9"/>
        <v>21871.384526825306</v>
      </c>
      <c r="R43">
        <f>Q43/Sheet1!$G$10</f>
        <v>8.7485538107301223E-14</v>
      </c>
    </row>
    <row r="44" spans="1:18" x14ac:dyDescent="0.3">
      <c r="A44">
        <f t="shared" si="10"/>
        <v>15848.931924611177</v>
      </c>
      <c r="B44">
        <f t="shared" si="4"/>
        <v>1.0000170145273959</v>
      </c>
      <c r="C44">
        <f t="shared" si="5"/>
        <v>5.8333683519162464E-3</v>
      </c>
      <c r="D44">
        <f t="shared" si="6"/>
        <v>5.8334676039218806E-3</v>
      </c>
      <c r="E44">
        <f t="shared" si="0"/>
        <v>1.1666935207843762E-4</v>
      </c>
      <c r="F44">
        <f t="shared" si="1"/>
        <v>1.1666736703832493E-4</v>
      </c>
      <c r="G44">
        <f t="shared" si="11"/>
        <v>2.0354016197221667E-16</v>
      </c>
      <c r="H44">
        <f t="shared" si="11"/>
        <v>2.0353323716325866E-16</v>
      </c>
      <c r="I44">
        <f t="shared" si="12"/>
        <v>5.6673767230681794E-10</v>
      </c>
      <c r="J44">
        <f t="shared" si="12"/>
        <v>5.6675695441604357E-10</v>
      </c>
      <c r="M44">
        <f t="shared" si="7"/>
        <v>1.5067853658403883E-10</v>
      </c>
      <c r="N44">
        <f t="shared" si="8"/>
        <v>2.8629409058544227E-10</v>
      </c>
      <c r="O44" s="1"/>
      <c r="P44" s="1"/>
      <c r="Q44">
        <f t="shared" si="9"/>
        <v>43639.072477405236</v>
      </c>
      <c r="R44">
        <f>Q44/Sheet1!$G$10</f>
        <v>1.7455628990962094E-13</v>
      </c>
    </row>
    <row r="45" spans="1:18" x14ac:dyDescent="0.3">
      <c r="A45">
        <f t="shared" si="10"/>
        <v>19952.62314968885</v>
      </c>
      <c r="B45">
        <f t="shared" si="4"/>
        <v>1.0000214200209083</v>
      </c>
      <c r="C45">
        <f t="shared" si="5"/>
        <v>6.5451253161417132E-3</v>
      </c>
      <c r="D45">
        <f t="shared" si="6"/>
        <v>6.5452655128628327E-3</v>
      </c>
      <c r="E45">
        <f t="shared" si="0"/>
        <v>1.3090531025725666E-4</v>
      </c>
      <c r="F45">
        <f t="shared" si="1"/>
        <v>1.3090250632283426E-4</v>
      </c>
      <c r="G45">
        <f t="shared" si="11"/>
        <v>2.5624244585451252E-16</v>
      </c>
      <c r="H45">
        <f t="shared" si="11"/>
        <v>2.5623146895653824E-16</v>
      </c>
      <c r="I45">
        <f t="shared" si="12"/>
        <v>4.5017474459552093E-10</v>
      </c>
      <c r="J45">
        <f t="shared" si="12"/>
        <v>4.501940299794051E-10</v>
      </c>
      <c r="M45">
        <f t="shared" si="7"/>
        <v>1.3429223918295903E-10</v>
      </c>
      <c r="N45">
        <f t="shared" si="8"/>
        <v>2.5516071987850726E-10</v>
      </c>
      <c r="O45" s="1"/>
      <c r="P45" s="1"/>
      <c r="Q45">
        <f t="shared" si="9"/>
        <v>87071.203677715253</v>
      </c>
      <c r="R45">
        <f>Q45/Sheet1!$G$10</f>
        <v>3.4828481471086103E-13</v>
      </c>
    </row>
    <row r="46" spans="1:18" x14ac:dyDescent="0.3">
      <c r="A46">
        <f t="shared" si="10"/>
        <v>25118.864315095871</v>
      </c>
      <c r="B46">
        <f t="shared" si="4"/>
        <v>1.0000269662086425</v>
      </c>
      <c r="C46">
        <f t="shared" si="5"/>
        <v>7.343720843966622E-3</v>
      </c>
      <c r="D46">
        <f t="shared" si="6"/>
        <v>7.3439188762751129E-3</v>
      </c>
      <c r="E46">
        <f t="shared" si="0"/>
        <v>1.4687837752550226E-4</v>
      </c>
      <c r="F46">
        <f t="shared" si="1"/>
        <v>1.4687441687933245E-4</v>
      </c>
      <c r="G46">
        <f t="shared" si="11"/>
        <v>3.2259102070564751E-16</v>
      </c>
      <c r="H46">
        <f t="shared" si="11"/>
        <v>3.2257362235556122E-16</v>
      </c>
      <c r="I46">
        <f t="shared" si="12"/>
        <v>3.5758551916528067E-10</v>
      </c>
      <c r="J46">
        <f t="shared" si="12"/>
        <v>3.576048059191163E-10</v>
      </c>
      <c r="M46">
        <f t="shared" si="7"/>
        <v>1.1968791820521478E-10</v>
      </c>
      <c r="N46">
        <f t="shared" si="8"/>
        <v>2.2741317689571921E-10</v>
      </c>
      <c r="O46" s="1"/>
      <c r="P46" s="1"/>
      <c r="Q46">
        <f t="shared" si="9"/>
        <v>173729.40819822715</v>
      </c>
      <c r="R46">
        <f>Q46/Sheet1!$G$10</f>
        <v>6.9491763279290861E-13</v>
      </c>
    </row>
    <row r="47" spans="1:18" x14ac:dyDescent="0.3">
      <c r="A47">
        <f t="shared" si="10"/>
        <v>31622.776601683883</v>
      </c>
      <c r="B47">
        <f t="shared" si="4"/>
        <v>1.0000339484453198</v>
      </c>
      <c r="C47">
        <f t="shared" si="5"/>
        <v>8.239747162702633E-3</v>
      </c>
      <c r="D47">
        <f t="shared" si="6"/>
        <v>8.2400268893086347E-3</v>
      </c>
      <c r="E47">
        <f t="shared" si="0"/>
        <v>1.6480053778617268E-4</v>
      </c>
      <c r="F47">
        <f t="shared" si="1"/>
        <v>1.6479494325405267E-4</v>
      </c>
      <c r="G47">
        <f t="shared" si="11"/>
        <v>4.0611944892836197E-16</v>
      </c>
      <c r="H47">
        <f t="shared" si="11"/>
        <v>4.0609187586377105E-16</v>
      </c>
      <c r="I47">
        <f t="shared" si="12"/>
        <v>2.840392843077919E-10</v>
      </c>
      <c r="J47">
        <f t="shared" si="12"/>
        <v>2.8405857017386818E-10</v>
      </c>
      <c r="M47">
        <f t="shared" si="7"/>
        <v>1.0667178318432621E-10</v>
      </c>
      <c r="N47">
        <f t="shared" si="8"/>
        <v>2.0268326859849706E-10</v>
      </c>
      <c r="O47" s="1"/>
      <c r="P47" s="1"/>
      <c r="Q47">
        <f t="shared" si="9"/>
        <v>346634.52569758013</v>
      </c>
      <c r="R47">
        <f>Q47/Sheet1!$G$10</f>
        <v>1.3865381027903205E-12</v>
      </c>
    </row>
    <row r="48" spans="1:18" x14ac:dyDescent="0.3">
      <c r="A48">
        <f t="shared" si="10"/>
        <v>39810.717055349844</v>
      </c>
      <c r="B48">
        <f t="shared" si="4"/>
        <v>1.0000427385605042</v>
      </c>
      <c r="C48">
        <f t="shared" si="5"/>
        <v>9.2450874288470281E-3</v>
      </c>
      <c r="D48">
        <f t="shared" si="6"/>
        <v>9.2454825505754717E-3</v>
      </c>
      <c r="E48">
        <f t="shared" si="0"/>
        <v>1.8490965101150943E-4</v>
      </c>
      <c r="F48">
        <f t="shared" si="1"/>
        <v>1.8490174857694057E-4</v>
      </c>
      <c r="G48">
        <f t="shared" si="11"/>
        <v>5.1127633590611449E-16</v>
      </c>
      <c r="H48">
        <f t="shared" si="11"/>
        <v>5.1123263682879469E-16</v>
      </c>
      <c r="I48">
        <f t="shared" si="12"/>
        <v>2.2561943418063685E-10</v>
      </c>
      <c r="J48">
        <f t="shared" si="12"/>
        <v>2.2563871964949948E-10</v>
      </c>
      <c r="M48">
        <f t="shared" si="7"/>
        <v>9.5071117917435019E-11</v>
      </c>
      <c r="N48">
        <f t="shared" si="8"/>
        <v>1.8064284412830458E-10</v>
      </c>
      <c r="O48" s="1"/>
      <c r="P48" s="1"/>
      <c r="Q48">
        <f t="shared" si="9"/>
        <v>691623.74508543941</v>
      </c>
      <c r="R48">
        <f>Q48/Sheet1!$G$10</f>
        <v>2.7664949803417578E-12</v>
      </c>
    </row>
    <row r="49" spans="1:18" x14ac:dyDescent="0.3">
      <c r="A49">
        <f t="shared" si="10"/>
        <v>50118.723362727382</v>
      </c>
      <c r="B49">
        <f t="shared" si="4"/>
        <v>1.0000538046598821</v>
      </c>
      <c r="C49">
        <f t="shared" si="5"/>
        <v>1.0373072619192064E-2</v>
      </c>
      <c r="D49">
        <f t="shared" si="6"/>
        <v>1.0373630738836273E-2</v>
      </c>
      <c r="E49">
        <f t="shared" si="0"/>
        <v>2.0747261477672548E-4</v>
      </c>
      <c r="F49">
        <f t="shared" si="1"/>
        <v>2.0746145238384128E-4</v>
      </c>
      <c r="G49">
        <f t="shared" si="11"/>
        <v>6.4366232607797849E-16</v>
      </c>
      <c r="H49">
        <f t="shared" si="11"/>
        <v>6.4359306736345174E-16</v>
      </c>
      <c r="I49">
        <f t="shared" si="12"/>
        <v>1.7921489722720214E-10</v>
      </c>
      <c r="J49">
        <f t="shared" si="12"/>
        <v>1.7923418300580265E-10</v>
      </c>
      <c r="M49">
        <f t="shared" si="7"/>
        <v>8.473198862560953E-11</v>
      </c>
      <c r="N49">
        <f t="shared" si="8"/>
        <v>1.6099944044273346E-10</v>
      </c>
      <c r="O49" s="1"/>
      <c r="P49" s="1"/>
      <c r="Q49">
        <f t="shared" si="9"/>
        <v>1379963.1134185679</v>
      </c>
      <c r="R49">
        <f>Q49/Sheet1!$G$10</f>
        <v>5.519852453674272E-12</v>
      </c>
    </row>
    <row r="50" spans="1:18" x14ac:dyDescent="0.3">
      <c r="A50">
        <f t="shared" si="10"/>
        <v>63095.734448019524</v>
      </c>
      <c r="B50">
        <f t="shared" si="4"/>
        <v>1.0000677360535986</v>
      </c>
      <c r="C50">
        <f t="shared" si="5"/>
        <v>1.1638657307492885E-2</v>
      </c>
      <c r="D50">
        <f t="shared" si="6"/>
        <v>1.1639445664208081E-2</v>
      </c>
      <c r="E50">
        <f t="shared" si="0"/>
        <v>2.3278891328416162E-4</v>
      </c>
      <c r="F50">
        <f t="shared" si="1"/>
        <v>2.3277314614985771E-4</v>
      </c>
      <c r="G50">
        <f t="shared" si="11"/>
        <v>8.1032849261133221E-16</v>
      </c>
      <c r="H50">
        <f t="shared" si="11"/>
        <v>8.1021872628782599E-16</v>
      </c>
      <c r="I50">
        <f t="shared" si="12"/>
        <v>1.4235446324409992E-10</v>
      </c>
      <c r="J50">
        <f t="shared" si="12"/>
        <v>1.4237374905613809E-10</v>
      </c>
      <c r="M50">
        <f t="shared" si="7"/>
        <v>7.551720134509963E-11</v>
      </c>
      <c r="N50">
        <f t="shared" si="8"/>
        <v>1.4349240150636533E-10</v>
      </c>
      <c r="O50" s="1"/>
      <c r="P50" s="1"/>
      <c r="Q50">
        <f t="shared" si="9"/>
        <v>2731904.1198910512</v>
      </c>
      <c r="R50">
        <f>Q50/Sheet1!$G$10</f>
        <v>1.0927616479564204E-11</v>
      </c>
    </row>
    <row r="51" spans="1:18" x14ac:dyDescent="0.3">
      <c r="A51">
        <f t="shared" si="10"/>
        <v>79432.823472428412</v>
      </c>
      <c r="B51">
        <f t="shared" si="4"/>
        <v>1.0000852746391697</v>
      </c>
      <c r="C51">
        <f t="shared" si="5"/>
        <v>1.3058616524248282E-2</v>
      </c>
      <c r="D51">
        <f t="shared" si="6"/>
        <v>1.3059730093060443E-2</v>
      </c>
      <c r="E51">
        <f t="shared" si="0"/>
        <v>2.6119460186120889E-4</v>
      </c>
      <c r="F51">
        <f t="shared" si="1"/>
        <v>2.6117233048496567E-4</v>
      </c>
      <c r="G51">
        <f t="shared" si="11"/>
        <v>1.0201520580922683E-15</v>
      </c>
      <c r="H51">
        <f t="shared" si="11"/>
        <v>1.0199780945131803E-15</v>
      </c>
      <c r="I51">
        <f t="shared" si="12"/>
        <v>1.1307518002051957E-10</v>
      </c>
      <c r="J51">
        <f t="shared" si="12"/>
        <v>1.1309446569256313E-10</v>
      </c>
      <c r="M51">
        <f t="shared" si="7"/>
        <v>6.7304481448388565E-11</v>
      </c>
      <c r="N51">
        <f t="shared" si="8"/>
        <v>1.2788941954614129E-10</v>
      </c>
      <c r="O51" s="1"/>
      <c r="P51" s="1"/>
      <c r="Q51">
        <f t="shared" si="9"/>
        <v>4858109.9711514721</v>
      </c>
      <c r="R51">
        <f>Q51/Sheet1!$G$10</f>
        <v>1.9432439884605888E-11</v>
      </c>
    </row>
    <row r="52" spans="1:18" x14ac:dyDescent="0.3">
      <c r="A52">
        <f t="shared" si="10"/>
        <v>100000.00000000033</v>
      </c>
      <c r="B52">
        <f t="shared" si="4"/>
        <v>1.0001073544102324</v>
      </c>
      <c r="C52">
        <f t="shared" si="5"/>
        <v>1.4651766122379936E-2</v>
      </c>
      <c r="D52">
        <f t="shared" si="6"/>
        <v>1.4653339054090867E-2</v>
      </c>
      <c r="E52">
        <f t="shared" si="0"/>
        <v>2.9306678108181736E-4</v>
      </c>
      <c r="F52">
        <f t="shared" si="1"/>
        <v>2.9303532244759871E-4</v>
      </c>
      <c r="G52">
        <f t="shared" si="11"/>
        <v>1.2843094994923452E-15</v>
      </c>
      <c r="H52">
        <f t="shared" si="11"/>
        <v>1.2840337914244471E-15</v>
      </c>
      <c r="I52">
        <f t="shared" si="12"/>
        <v>8.9817818573080112E-11</v>
      </c>
      <c r="J52">
        <f t="shared" si="12"/>
        <v>8.983710427832166E-11</v>
      </c>
      <c r="M52">
        <f t="shared" si="7"/>
        <v>5.9984851133568664E-11</v>
      </c>
      <c r="N52">
        <f t="shared" si="8"/>
        <v>1.1398345246658145E-10</v>
      </c>
      <c r="O52" s="1"/>
      <c r="P52" s="1"/>
      <c r="Q52">
        <f t="shared" si="9"/>
        <v>8639124.2482052166</v>
      </c>
      <c r="R52">
        <f>Q52/Sheet1!$G$10</f>
        <v>3.4556496992820869E-11</v>
      </c>
    </row>
    <row r="53" spans="1:18" x14ac:dyDescent="0.3">
      <c r="A53">
        <f t="shared" si="10"/>
        <v>125892.54117941715</v>
      </c>
      <c r="B53">
        <f t="shared" si="4"/>
        <v>1.0001351511951098</v>
      </c>
      <c r="C53">
        <f t="shared" si="5"/>
        <v>1.6439209304458177E-2</v>
      </c>
      <c r="D53">
        <f t="shared" si="6"/>
        <v>1.6441431083242333E-2</v>
      </c>
      <c r="E53">
        <f t="shared" si="0"/>
        <v>3.2882862166484664E-4</v>
      </c>
      <c r="F53">
        <f t="shared" si="1"/>
        <v>3.2878418608916354E-4</v>
      </c>
      <c r="G53">
        <f t="shared" si="11"/>
        <v>1.6168722902535525E-15</v>
      </c>
      <c r="H53">
        <f t="shared" si="11"/>
        <v>1.6164353353395493E-15</v>
      </c>
      <c r="I53">
        <f t="shared" si="12"/>
        <v>7.1343839777845023E-11</v>
      </c>
      <c r="J53">
        <f t="shared" si="12"/>
        <v>7.1363125449652138E-11</v>
      </c>
      <c r="M53">
        <f t="shared" si="7"/>
        <v>5.3461183355579871E-11</v>
      </c>
      <c r="N53">
        <f t="shared" si="8"/>
        <v>1.0158997652696445E-10</v>
      </c>
      <c r="O53" s="1"/>
      <c r="P53" s="1"/>
      <c r="Q53">
        <f t="shared" si="9"/>
        <v>15362882.682137841</v>
      </c>
      <c r="R53">
        <f>Q53/Sheet1!$G$10</f>
        <v>6.1451530728551367E-11</v>
      </c>
    </row>
    <row r="54" spans="1:18" x14ac:dyDescent="0.3">
      <c r="A54">
        <f t="shared" si="10"/>
        <v>158489.3192461119</v>
      </c>
      <c r="B54">
        <f t="shared" si="4"/>
        <v>1.0001701452739582</v>
      </c>
      <c r="C54">
        <f t="shared" si="5"/>
        <v>1.8444612204430409E-2</v>
      </c>
      <c r="D54">
        <f t="shared" si="6"/>
        <v>1.8447750468026984E-2</v>
      </c>
      <c r="E54">
        <f t="shared" si="0"/>
        <v>3.6895500936053971E-4</v>
      </c>
      <c r="F54">
        <f t="shared" si="1"/>
        <v>3.6889224408860822E-4</v>
      </c>
      <c r="G54">
        <f t="shared" si="11"/>
        <v>2.0355571569875832E-15</v>
      </c>
      <c r="H54">
        <f t="shared" si="11"/>
        <v>2.034864652185652E-15</v>
      </c>
      <c r="I54">
        <f t="shared" si="12"/>
        <v>5.6669436778576508E-11</v>
      </c>
      <c r="J54">
        <f t="shared" si="12"/>
        <v>5.6688722511929705E-11</v>
      </c>
      <c r="M54">
        <f t="shared" si="7"/>
        <v>4.7646913009408055E-11</v>
      </c>
      <c r="N54">
        <f t="shared" si="8"/>
        <v>9.0544537822303058E-11</v>
      </c>
      <c r="O54" s="1"/>
      <c r="P54" s="1"/>
      <c r="Q54">
        <f t="shared" si="9"/>
        <v>27319735.133542746</v>
      </c>
      <c r="R54">
        <f>Q54/Sheet1!$G$10</f>
        <v>1.0927894053417099E-10</v>
      </c>
    </row>
    <row r="55" spans="1:18" x14ac:dyDescent="0.3">
      <c r="A55">
        <f t="shared" si="10"/>
        <v>199526.23149688868</v>
      </c>
      <c r="B55">
        <f t="shared" si="4"/>
        <v>1.0002142002090826</v>
      </c>
      <c r="C55">
        <f t="shared" si="5"/>
        <v>2.0694511646264308E-2</v>
      </c>
      <c r="D55">
        <f t="shared" si="6"/>
        <v>2.06989444149858E-2</v>
      </c>
      <c r="E55">
        <f t="shared" si="0"/>
        <v>4.1397888829971602E-4</v>
      </c>
      <c r="F55">
        <f t="shared" si="1"/>
        <v>4.1389023292528619E-4</v>
      </c>
      <c r="G55">
        <f t="shared" si="11"/>
        <v>2.5626709612910081E-15</v>
      </c>
      <c r="H55">
        <f t="shared" si="11"/>
        <v>2.5615734653988545E-15</v>
      </c>
      <c r="I55">
        <f t="shared" si="12"/>
        <v>4.5013144238765032E-11</v>
      </c>
      <c r="J55">
        <f t="shared" si="12"/>
        <v>4.5032429940136576E-11</v>
      </c>
      <c r="M55">
        <f t="shared" si="7"/>
        <v>4.2464888264204336E-11</v>
      </c>
      <c r="N55">
        <f t="shared" si="8"/>
        <v>8.0700570079083464E-11</v>
      </c>
      <c r="O55" s="1"/>
      <c r="P55" s="1"/>
      <c r="Q55">
        <f t="shared" si="9"/>
        <v>48582653.384449065</v>
      </c>
      <c r="R55">
        <f>Q55/Sheet1!$G$10</f>
        <v>1.9433061353779626E-10</v>
      </c>
    </row>
    <row r="56" spans="1:18" x14ac:dyDescent="0.3">
      <c r="A56">
        <f t="shared" si="10"/>
        <v>251188.64315095893</v>
      </c>
      <c r="B56">
        <f t="shared" si="4"/>
        <v>1.0002696620864255</v>
      </c>
      <c r="C56">
        <f t="shared" si="5"/>
        <v>2.3218658409536446E-2</v>
      </c>
      <c r="D56">
        <f t="shared" si="6"/>
        <v>2.3224919601407164E-2</v>
      </c>
      <c r="E56">
        <f t="shared" si="0"/>
        <v>4.6449839202814328E-4</v>
      </c>
      <c r="F56">
        <f t="shared" si="1"/>
        <v>4.6437316819072894E-4</v>
      </c>
      <c r="G56">
        <f t="shared" si="11"/>
        <v>3.2263008730624202E-15</v>
      </c>
      <c r="H56">
        <f t="shared" si="11"/>
        <v>3.2245615546918198E-15</v>
      </c>
      <c r="I56">
        <f t="shared" si="12"/>
        <v>3.5754221988475713E-11</v>
      </c>
      <c r="J56">
        <f t="shared" si="12"/>
        <v>3.5773507703471789E-11</v>
      </c>
      <c r="M56">
        <f t="shared" si="7"/>
        <v>3.7846346805699709E-11</v>
      </c>
      <c r="N56">
        <f t="shared" si="8"/>
        <v>7.1927449808031522E-11</v>
      </c>
      <c r="O56" s="1"/>
      <c r="P56" s="1"/>
      <c r="Q56">
        <f t="shared" si="9"/>
        <v>77107023.968023181</v>
      </c>
      <c r="R56">
        <f>Q56/Sheet1!$G$10</f>
        <v>3.0842809587209273E-10</v>
      </c>
    </row>
    <row r="57" spans="1:18" x14ac:dyDescent="0.3">
      <c r="A57">
        <f t="shared" si="10"/>
        <v>316227.76601683913</v>
      </c>
      <c r="B57">
        <f t="shared" si="4"/>
        <v>1.0003394844531985</v>
      </c>
      <c r="C57">
        <f t="shared" si="5"/>
        <v>2.6050399493113198E-2</v>
      </c>
      <c r="D57">
        <f t="shared" si="6"/>
        <v>2.6059243198740721E-2</v>
      </c>
      <c r="E57">
        <f t="shared" si="0"/>
        <v>5.2118486397481438E-4</v>
      </c>
      <c r="F57">
        <f t="shared" si="1"/>
        <v>5.2100798986226397E-4</v>
      </c>
      <c r="G57">
        <f t="shared" si="11"/>
        <v>4.0618136500790499E-15</v>
      </c>
      <c r="H57">
        <f t="shared" si="11"/>
        <v>4.059057209553103E-15</v>
      </c>
      <c r="I57">
        <f t="shared" si="12"/>
        <v>2.839959869031456E-11</v>
      </c>
      <c r="J57">
        <f t="shared" si="12"/>
        <v>2.8418884401431507E-11</v>
      </c>
      <c r="M57">
        <f t="shared" si="7"/>
        <v>3.3730003402854922E-11</v>
      </c>
      <c r="N57">
        <f t="shared" si="8"/>
        <v>6.410876300777139E-11</v>
      </c>
      <c r="O57" s="1"/>
      <c r="P57" s="1"/>
      <c r="Q57">
        <f t="shared" si="9"/>
        <v>108914666.56952731</v>
      </c>
      <c r="R57">
        <f>Q57/Sheet1!$G$10</f>
        <v>4.3565866627810925E-10</v>
      </c>
    </row>
    <row r="58" spans="1:18" x14ac:dyDescent="0.3">
      <c r="A58">
        <f t="shared" si="10"/>
        <v>398107.17055349879</v>
      </c>
      <c r="B58">
        <f t="shared" si="4"/>
        <v>1.0004273856050407</v>
      </c>
      <c r="C58">
        <f t="shared" si="5"/>
        <v>2.9227102949334078E-2</v>
      </c>
      <c r="D58">
        <f t="shared" si="6"/>
        <v>2.9239594192411667E-2</v>
      </c>
      <c r="E58">
        <f t="shared" si="0"/>
        <v>5.847918838482334E-4</v>
      </c>
      <c r="F58">
        <f t="shared" si="1"/>
        <v>5.845420589866816E-4</v>
      </c>
      <c r="G58">
        <f t="shared" si="11"/>
        <v>5.1137446764745089E-15</v>
      </c>
      <c r="H58">
        <f t="shared" si="11"/>
        <v>5.1093763970155973E-15</v>
      </c>
      <c r="I58">
        <f t="shared" si="12"/>
        <v>2.2557613826080468E-11</v>
      </c>
      <c r="J58">
        <f t="shared" si="12"/>
        <v>2.2576899537968144E-11</v>
      </c>
      <c r="K58">
        <f t="shared" ref="K58:L89" si="13">1/(4*PI()*$T$6)*$T$15*$T$10^2/G58</f>
        <v>9.0230455304321886E-9</v>
      </c>
      <c r="L58">
        <f t="shared" si="13"/>
        <v>9.0307598151872589E-9</v>
      </c>
      <c r="M58">
        <f t="shared" si="7"/>
        <v>3.0061236691084554E-11</v>
      </c>
      <c r="N58">
        <f t="shared" si="8"/>
        <v>5.7140760418740477E-11</v>
      </c>
      <c r="O58" s="1">
        <v>9.0230455299999999E-9</v>
      </c>
      <c r="P58" s="1">
        <v>9.0307598099999993E-9</v>
      </c>
      <c r="Q58">
        <f t="shared" si="9"/>
        <v>10.804531606156019</v>
      </c>
      <c r="R58">
        <f>Q58/Sheet1!$G$10</f>
        <v>4.3218126424624075E-17</v>
      </c>
    </row>
    <row r="59" spans="1:18" x14ac:dyDescent="0.3">
      <c r="A59">
        <f t="shared" si="10"/>
        <v>501187.23362727423</v>
      </c>
      <c r="B59">
        <f t="shared" si="4"/>
        <v>1.000538046598821</v>
      </c>
      <c r="C59">
        <f t="shared" si="5"/>
        <v>3.2790628811306427E-2</v>
      </c>
      <c r="D59">
        <f t="shared" si="6"/>
        <v>3.2808271697611552E-2</v>
      </c>
      <c r="E59">
        <f t="shared" si="0"/>
        <v>6.5616543395223103E-4</v>
      </c>
      <c r="F59">
        <f t="shared" si="1"/>
        <v>6.5581257622612853E-4</v>
      </c>
      <c r="G59">
        <f t="shared" si="11"/>
        <v>6.4381785417937856E-15</v>
      </c>
      <c r="H59">
        <f t="shared" si="11"/>
        <v>6.4312560530584913E-15</v>
      </c>
      <c r="I59">
        <f t="shared" si="12"/>
        <v>1.7917160399989037E-11</v>
      </c>
      <c r="J59">
        <f t="shared" si="12"/>
        <v>1.7936446110278616E-11</v>
      </c>
      <c r="K59">
        <f t="shared" si="13"/>
        <v>7.1668641599956161E-9</v>
      </c>
      <c r="L59">
        <f t="shared" si="13"/>
        <v>7.1745784441114478E-9</v>
      </c>
      <c r="M59">
        <f t="shared" si="7"/>
        <v>2.679136438123738E-11</v>
      </c>
      <c r="N59">
        <f t="shared" si="8"/>
        <v>5.09309808290689E-11</v>
      </c>
      <c r="O59" s="1">
        <v>7.1668641600000001E-9</v>
      </c>
      <c r="P59" s="1">
        <v>7.1745784400000003E-9</v>
      </c>
      <c r="Q59">
        <f t="shared" si="9"/>
        <v>21.556676253512368</v>
      </c>
      <c r="R59">
        <f>Q59/Sheet1!$G$10</f>
        <v>8.6226705014049477E-17</v>
      </c>
    </row>
    <row r="60" spans="1:18" x14ac:dyDescent="0.3">
      <c r="A60">
        <f t="shared" si="10"/>
        <v>630957.34448019578</v>
      </c>
      <c r="B60">
        <f t="shared" si="4"/>
        <v>1.0006773605359851</v>
      </c>
      <c r="C60">
        <f t="shared" si="5"/>
        <v>3.6787849382238773E-2</v>
      </c>
      <c r="D60">
        <f t="shared" si="6"/>
        <v>3.6812768019614063E-2</v>
      </c>
      <c r="E60">
        <f t="shared" si="0"/>
        <v>7.3625536039228123E-4</v>
      </c>
      <c r="F60">
        <f t="shared" si="1"/>
        <v>7.3575698764477549E-4</v>
      </c>
      <c r="G60">
        <f t="shared" si="11"/>
        <v>8.1057498725569345E-15</v>
      </c>
      <c r="H60">
        <f t="shared" si="11"/>
        <v>8.0947799963442365E-15</v>
      </c>
      <c r="I60">
        <f t="shared" si="12"/>
        <v>1.423111734642001E-11</v>
      </c>
      <c r="J60">
        <f t="shared" si="12"/>
        <v>1.4250403058413308E-11</v>
      </c>
      <c r="K60">
        <f t="shared" si="13"/>
        <v>5.6924469385680049E-9</v>
      </c>
      <c r="L60">
        <f t="shared" si="13"/>
        <v>5.7001612233653243E-9</v>
      </c>
      <c r="M60">
        <f t="shared" si="7"/>
        <v>2.3876997277168171E-11</v>
      </c>
      <c r="N60">
        <f t="shared" si="8"/>
        <v>4.5397024164398929E-11</v>
      </c>
      <c r="O60" s="1">
        <v>5.6924469400000001E-9</v>
      </c>
      <c r="P60" s="1">
        <v>5.7001612200000004E-9</v>
      </c>
      <c r="Q60">
        <f t="shared" si="9"/>
        <v>43.00821438325827</v>
      </c>
      <c r="R60">
        <f>Q60/Sheet1!$G$10</f>
        <v>1.7203285753303309E-16</v>
      </c>
    </row>
    <row r="61" spans="1:18" x14ac:dyDescent="0.3">
      <c r="A61">
        <f t="shared" si="10"/>
        <v>794328.23472428473</v>
      </c>
      <c r="B61">
        <f t="shared" si="4"/>
        <v>1.0008527463916981</v>
      </c>
      <c r="C61">
        <f t="shared" si="5"/>
        <v>4.1271221594684666E-2</v>
      </c>
      <c r="D61">
        <f t="shared" si="6"/>
        <v>4.1306415479980506E-2</v>
      </c>
      <c r="E61">
        <f t="shared" si="0"/>
        <v>8.2612830959961014E-4</v>
      </c>
      <c r="F61">
        <f t="shared" si="1"/>
        <v>8.2542443189369339E-4</v>
      </c>
      <c r="G61">
        <f t="shared" si="11"/>
        <v>1.0205427267544504E-14</v>
      </c>
      <c r="H61">
        <f t="shared" si="11"/>
        <v>1.0188044237303111E-14</v>
      </c>
      <c r="I61">
        <f t="shared" si="12"/>
        <v>1.1303189429798534E-11</v>
      </c>
      <c r="J61">
        <f t="shared" si="12"/>
        <v>1.1322475141472514E-11</v>
      </c>
      <c r="K61">
        <f t="shared" si="13"/>
        <v>4.5212757719194142E-9</v>
      </c>
      <c r="L61">
        <f t="shared" si="13"/>
        <v>4.528990056589007E-9</v>
      </c>
      <c r="M61">
        <f t="shared" si="7"/>
        <v>2.1279463530195511E-11</v>
      </c>
      <c r="N61">
        <f t="shared" si="8"/>
        <v>4.0465458080282485E-11</v>
      </c>
      <c r="O61" s="1">
        <v>4.5212757700000003E-9</v>
      </c>
      <c r="P61" s="1">
        <v>4.5289900499999997E-9</v>
      </c>
      <c r="Q61">
        <f t="shared" si="9"/>
        <v>85.805113992845691</v>
      </c>
      <c r="R61">
        <f>Q61/Sheet1!$G$10</f>
        <v>3.4322045597138276E-16</v>
      </c>
    </row>
    <row r="62" spans="1:18" x14ac:dyDescent="0.3">
      <c r="A62">
        <f t="shared" si="10"/>
        <v>1000000.0000000041</v>
      </c>
      <c r="B62">
        <f t="shared" si="4"/>
        <v>1.0010735441023246</v>
      </c>
      <c r="C62">
        <f t="shared" si="5"/>
        <v>4.6299413130437048E-2</v>
      </c>
      <c r="D62">
        <f t="shared" si="6"/>
        <v>4.6349117592344322E-2</v>
      </c>
      <c r="E62">
        <f t="shared" si="0"/>
        <v>9.269823518468865E-4</v>
      </c>
      <c r="F62">
        <f t="shared" si="1"/>
        <v>9.2598826260874094E-4</v>
      </c>
      <c r="G62">
        <f t="shared" si="11"/>
        <v>1.2849286670611785E-14</v>
      </c>
      <c r="H62">
        <f t="shared" si="11"/>
        <v>1.2821742511188095E-14</v>
      </c>
      <c r="I62">
        <f t="shared" si="12"/>
        <v>8.9774538131301978E-12</v>
      </c>
      <c r="J62">
        <f t="shared" si="12"/>
        <v>8.9967395240101253E-12</v>
      </c>
      <c r="K62">
        <f t="shared" si="13"/>
        <v>3.5909815252520792E-9</v>
      </c>
      <c r="L62">
        <f t="shared" si="13"/>
        <v>3.5986958096040511E-9</v>
      </c>
      <c r="M62">
        <f t="shared" si="7"/>
        <v>1.8964295491022098E-11</v>
      </c>
      <c r="N62">
        <f t="shared" si="8"/>
        <v>3.6070843547342329E-11</v>
      </c>
      <c r="O62" s="1">
        <v>3.5909815200000001E-9</v>
      </c>
      <c r="P62" s="1">
        <v>3.5986958100000001E-9</v>
      </c>
      <c r="Q62">
        <f t="shared" si="9"/>
        <v>171.18474289501134</v>
      </c>
      <c r="R62">
        <f>Q62/Sheet1!$G$10</f>
        <v>6.8473897158004535E-16</v>
      </c>
    </row>
    <row r="63" spans="1:18" x14ac:dyDescent="0.3">
      <c r="A63">
        <f t="shared" si="10"/>
        <v>1258925.4117941724</v>
      </c>
      <c r="B63">
        <f t="shared" si="4"/>
        <v>1.0013515119510981</v>
      </c>
      <c r="C63">
        <f t="shared" si="5"/>
        <v>5.1937982310470532E-2</v>
      </c>
      <c r="D63">
        <f t="shared" si="6"/>
        <v>5.2008177114279054E-2</v>
      </c>
      <c r="E63">
        <f t="shared" si="0"/>
        <v>1.040163542285581E-3</v>
      </c>
      <c r="F63">
        <f t="shared" si="1"/>
        <v>1.0387596462094106E-3</v>
      </c>
      <c r="G63">
        <f t="shared" si="11"/>
        <v>1.6178536048778676E-14</v>
      </c>
      <c r="H63">
        <f t="shared" si="11"/>
        <v>1.6134893634299182E-14</v>
      </c>
      <c r="I63">
        <f t="shared" si="12"/>
        <v>7.1300565928395531E-12</v>
      </c>
      <c r="J63">
        <f t="shared" si="12"/>
        <v>7.1493423031850784E-12</v>
      </c>
      <c r="K63">
        <f t="shared" si="13"/>
        <v>2.8520226371358218E-9</v>
      </c>
      <c r="L63">
        <f t="shared" si="13"/>
        <v>2.8597369212740321E-9</v>
      </c>
      <c r="M63">
        <f t="shared" si="7"/>
        <v>1.6900772350431439E-11</v>
      </c>
      <c r="N63">
        <f t="shared" si="8"/>
        <v>3.2154866497867078E-11</v>
      </c>
      <c r="O63" s="1">
        <v>2.85202264E-9</v>
      </c>
      <c r="P63" s="1">
        <v>2.8597369199999998E-9</v>
      </c>
      <c r="Q63">
        <f t="shared" si="9"/>
        <v>341.51085604919678</v>
      </c>
      <c r="R63">
        <f>Q63/Sheet1!$G$10</f>
        <v>1.3660434241967871E-15</v>
      </c>
    </row>
    <row r="64" spans="1:18" x14ac:dyDescent="0.3">
      <c r="A64">
        <f t="shared" si="10"/>
        <v>1584893.19246112</v>
      </c>
      <c r="B64">
        <f t="shared" si="4"/>
        <v>1.0017014527395809</v>
      </c>
      <c r="C64">
        <f t="shared" si="5"/>
        <v>5.8260109127023917E-2</v>
      </c>
      <c r="D64">
        <f t="shared" si="6"/>
        <v>5.8359235949306372E-2</v>
      </c>
      <c r="E64">
        <f t="shared" si="0"/>
        <v>1.1671847189861275E-3</v>
      </c>
      <c r="F64">
        <f t="shared" si="1"/>
        <v>1.1652021825404783E-3</v>
      </c>
      <c r="G64">
        <f t="shared" si="11"/>
        <v>2.0371124333531696E-14</v>
      </c>
      <c r="H64">
        <f t="shared" si="11"/>
        <v>2.0301979959367986E-14</v>
      </c>
      <c r="I64">
        <f t="shared" si="12"/>
        <v>5.6626171304256205E-12</v>
      </c>
      <c r="J64">
        <f t="shared" si="12"/>
        <v>5.6819028413954668E-12</v>
      </c>
      <c r="K64">
        <f t="shared" si="13"/>
        <v>2.2650468521702485E-9</v>
      </c>
      <c r="L64">
        <f t="shared" si="13"/>
        <v>2.2727611365581871E-9</v>
      </c>
      <c r="M64">
        <f t="shared" si="7"/>
        <v>1.5061512500487004E-11</v>
      </c>
      <c r="N64">
        <f t="shared" si="8"/>
        <v>2.8665564009167056E-11</v>
      </c>
      <c r="O64" s="1">
        <v>2.26504685E-9</v>
      </c>
      <c r="P64" s="1">
        <v>2.27276114E-9</v>
      </c>
      <c r="Q64">
        <f t="shared" si="9"/>
        <v>681.28426663925768</v>
      </c>
      <c r="R64">
        <f>Q64/Sheet1!$G$10</f>
        <v>2.7251370665570309E-15</v>
      </c>
    </row>
    <row r="65" spans="1:18" x14ac:dyDescent="0.3">
      <c r="A65">
        <f t="shared" si="10"/>
        <v>1995262.3149688879</v>
      </c>
      <c r="B65">
        <f t="shared" si="4"/>
        <v>1.0021420020908252</v>
      </c>
      <c r="C65">
        <f t="shared" si="5"/>
        <v>6.5347370791000767E-2</v>
      </c>
      <c r="D65">
        <f t="shared" si="6"/>
        <v>6.5487344995865018E-2</v>
      </c>
      <c r="E65">
        <f t="shared" si="0"/>
        <v>1.3097468999173005E-3</v>
      </c>
      <c r="F65">
        <f t="shared" si="1"/>
        <v>1.3069474158200153E-3</v>
      </c>
      <c r="G65">
        <f t="shared" si="11"/>
        <v>2.5651359070705607E-14</v>
      </c>
      <c r="H65">
        <f t="shared" si="11"/>
        <v>2.5541820847537671E-14</v>
      </c>
      <c r="I65">
        <f t="shared" si="12"/>
        <v>4.4969889236326406E-12</v>
      </c>
      <c r="J65">
        <f t="shared" si="12"/>
        <v>4.5162746346726227E-12</v>
      </c>
      <c r="K65">
        <f t="shared" si="13"/>
        <v>1.7987955694530565E-9</v>
      </c>
      <c r="L65">
        <f t="shared" si="13"/>
        <v>1.8065098538690494E-9</v>
      </c>
      <c r="M65">
        <f t="shared" si="7"/>
        <v>1.3422110208084457E-11</v>
      </c>
      <c r="N65">
        <f t="shared" si="8"/>
        <v>2.5556634752805572E-11</v>
      </c>
      <c r="O65" s="1">
        <v>1.7933320099999999E-9</v>
      </c>
      <c r="P65" s="1">
        <v>1.81847942E-9</v>
      </c>
      <c r="Q65">
        <f t="shared" si="9"/>
        <v>1358.3345333920463</v>
      </c>
      <c r="R65">
        <f>Q65/Sheet1!$G$10</f>
        <v>5.4333381335681855E-15</v>
      </c>
    </row>
    <row r="66" spans="1:18" x14ac:dyDescent="0.3">
      <c r="A66">
        <f t="shared" si="10"/>
        <v>2511886.4315095907</v>
      </c>
      <c r="B66">
        <f t="shared" si="4"/>
        <v>1.002696620864256</v>
      </c>
      <c r="C66">
        <f t="shared" si="5"/>
        <v>7.3290549250763226E-2</v>
      </c>
      <c r="D66">
        <f t="shared" si="6"/>
        <v>7.3488186075025622E-2</v>
      </c>
      <c r="E66">
        <f t="shared" ref="E66:E122" si="14">D66*$T$13</f>
        <v>1.4697637215005126E-3</v>
      </c>
      <c r="F66">
        <f t="shared" ref="F66:F122" si="15">C66*$T$12</f>
        <v>1.4658109850152646E-3</v>
      </c>
      <c r="G66">
        <f t="shared" ref="G66:H97" si="16">$T$8*$T$1^2*(SQRT((SQRT(5)*E66)^2+1)-1)</f>
        <v>3.2302075434811968E-14</v>
      </c>
      <c r="H66">
        <f t="shared" si="16"/>
        <v>3.2128565154462042E-14</v>
      </c>
      <c r="I66">
        <f t="shared" ref="I66:J83" si="17">1/(4*PI()*$T$6)*$T$15*$T$9^2/G66</f>
        <v>3.5710980196885376E-12</v>
      </c>
      <c r="J66">
        <f t="shared" si="17"/>
        <v>3.5903837305683828E-12</v>
      </c>
      <c r="K66">
        <f t="shared" si="13"/>
        <v>1.4284392078754152E-9</v>
      </c>
      <c r="L66">
        <f t="shared" si="13"/>
        <v>1.4361534922273533E-9</v>
      </c>
      <c r="M66">
        <f t="shared" si="7"/>
        <v>1.1960811780984512E-11</v>
      </c>
      <c r="N66">
        <f t="shared" si="8"/>
        <v>2.2786824555614453E-11</v>
      </c>
      <c r="O66" s="1">
        <v>1.42298029E-9</v>
      </c>
      <c r="P66" s="1">
        <v>1.44813036E-9</v>
      </c>
      <c r="Q66">
        <f t="shared" si="9"/>
        <v>2709.1378602225741</v>
      </c>
      <c r="R66">
        <f>Q66/Sheet1!$G$10</f>
        <v>1.0836551440890296E-14</v>
      </c>
    </row>
    <row r="67" spans="1:18" x14ac:dyDescent="0.3">
      <c r="A67">
        <f t="shared" si="10"/>
        <v>3162277.660168393</v>
      </c>
      <c r="B67">
        <f t="shared" ref="B67:B122" si="18">1+$T$3*A67/($T$5*$T$1^2)</f>
        <v>1.0033948445319865</v>
      </c>
      <c r="C67">
        <f t="shared" ref="C67:C122" si="19">SQRT(1-B67^-2)</f>
        <v>8.2190449544162478E-2</v>
      </c>
      <c r="D67">
        <f t="shared" ref="D67:D122" si="20">B67*C67</f>
        <v>8.2469473342378988E-2</v>
      </c>
      <c r="E67">
        <f t="shared" si="14"/>
        <v>1.6493894668475797E-3</v>
      </c>
      <c r="F67">
        <f t="shared" si="15"/>
        <v>1.6438089908832497E-3</v>
      </c>
      <c r="G67">
        <f t="shared" si="16"/>
        <v>4.0680052961503443E-14</v>
      </c>
      <c r="H67">
        <f t="shared" si="16"/>
        <v>4.0405249148280927E-14</v>
      </c>
      <c r="I67">
        <f t="shared" si="17"/>
        <v>2.8356373509702424E-12</v>
      </c>
      <c r="J67">
        <f t="shared" si="17"/>
        <v>2.8549230619456435E-12</v>
      </c>
      <c r="K67">
        <f t="shared" si="13"/>
        <v>1.134254940388097E-9</v>
      </c>
      <c r="L67">
        <f t="shared" si="13"/>
        <v>1.1419692247782574E-9</v>
      </c>
      <c r="M67">
        <f t="shared" ref="M67:M122" si="21">SQRT(5)*$T$16/E67</f>
        <v>1.0658226931075401E-11</v>
      </c>
      <c r="N67">
        <f t="shared" ref="N67:N122" si="22">SQRT(5)*$T$17/F67</f>
        <v>2.0319378913536757E-11</v>
      </c>
      <c r="O67" s="1">
        <v>1.12880175E-9</v>
      </c>
      <c r="P67" s="1">
        <v>1.15395517E-9</v>
      </c>
      <c r="Q67">
        <f t="shared" ref="Q67:Q122" si="23">$T$15*$T$8/((4/3)*PI()*MAX($I67,$O67,$M67,$T$19)^2*MAX($J67,$P67,$N67,$T$19))</f>
        <v>5402.7173580066337</v>
      </c>
      <c r="R67">
        <f>Q67/Sheet1!$G$10</f>
        <v>2.1610869432026535E-14</v>
      </c>
    </row>
    <row r="68" spans="1:18" x14ac:dyDescent="0.3">
      <c r="A68">
        <f t="shared" ref="A68:A121" si="24">A67*(10^0.1)</f>
        <v>3981071.7055349899</v>
      </c>
      <c r="B68">
        <f t="shared" si="18"/>
        <v>1.0042738560504081</v>
      </c>
      <c r="C68">
        <f t="shared" si="19"/>
        <v>9.2158695557624348E-2</v>
      </c>
      <c r="D68">
        <f t="shared" si="20"/>
        <v>9.2552568556231021E-2</v>
      </c>
      <c r="E68">
        <f t="shared" si="14"/>
        <v>1.8510513711246204E-3</v>
      </c>
      <c r="F68">
        <f t="shared" si="15"/>
        <v>1.843173911152487E-3</v>
      </c>
      <c r="G68">
        <f t="shared" si="16"/>
        <v>5.1235577551164366E-14</v>
      </c>
      <c r="H68">
        <f t="shared" si="16"/>
        <v>5.0800424102172654E-14</v>
      </c>
      <c r="I68">
        <f t="shared" si="17"/>
        <v>2.2514409543230625E-12</v>
      </c>
      <c r="J68">
        <f t="shared" si="17"/>
        <v>2.2707266652947743E-12</v>
      </c>
      <c r="K68">
        <f t="shared" si="13"/>
        <v>9.0057638172922511E-10</v>
      </c>
      <c r="L68">
        <f t="shared" si="13"/>
        <v>9.0829066611790982E-10</v>
      </c>
      <c r="M68">
        <f t="shared" si="21"/>
        <v>9.4970715073706305E-12</v>
      </c>
      <c r="N68">
        <f t="shared" si="22"/>
        <v>1.8121555185397768E-11</v>
      </c>
      <c r="O68" s="1">
        <v>8.9513033000000001E-10</v>
      </c>
      <c r="P68" s="1">
        <v>9.2028795799999995E-10</v>
      </c>
      <c r="Q68">
        <f t="shared" si="23"/>
        <v>10773.089024210769</v>
      </c>
      <c r="R68">
        <f>Q68/Sheet1!$G$10</f>
        <v>4.3092356096843078E-14</v>
      </c>
    </row>
    <row r="69" spans="1:18" x14ac:dyDescent="0.3">
      <c r="A69">
        <f t="shared" si="24"/>
        <v>5011872.3362727454</v>
      </c>
      <c r="B69">
        <f t="shared" si="18"/>
        <v>1.0053804659882091</v>
      </c>
      <c r="C69">
        <f t="shared" si="19"/>
        <v>0.10331845244469064</v>
      </c>
      <c r="D69">
        <f t="shared" si="20"/>
        <v>0.10387435386402369</v>
      </c>
      <c r="E69">
        <f t="shared" si="14"/>
        <v>2.0774870772804739E-3</v>
      </c>
      <c r="F69">
        <f t="shared" si="15"/>
        <v>2.0663690488938128E-3</v>
      </c>
      <c r="G69">
        <f t="shared" si="16"/>
        <v>6.4537311852549414E-14</v>
      </c>
      <c r="H69">
        <f t="shared" si="16"/>
        <v>6.3848398918743785E-14</v>
      </c>
      <c r="I69">
        <f t="shared" si="17"/>
        <v>1.7873982399613993E-12</v>
      </c>
      <c r="J69">
        <f t="shared" si="17"/>
        <v>1.8066839508989266E-12</v>
      </c>
      <c r="K69">
        <f t="shared" si="13"/>
        <v>7.1495929598455983E-10</v>
      </c>
      <c r="L69">
        <f t="shared" si="13"/>
        <v>7.2267358035957073E-10</v>
      </c>
      <c r="M69">
        <f t="shared" si="21"/>
        <v>8.4619381885154405E-12</v>
      </c>
      <c r="N69">
        <f t="shared" si="22"/>
        <v>1.6164187982352841E-11</v>
      </c>
      <c r="O69" s="1">
        <v>7.0952214199999995E-10</v>
      </c>
      <c r="P69" s="1">
        <v>7.34685058E-10</v>
      </c>
      <c r="Q69">
        <f t="shared" si="23"/>
        <v>21478.473888739241</v>
      </c>
      <c r="R69">
        <f>Q69/Sheet1!$G$10</f>
        <v>8.5913895554956966E-14</v>
      </c>
    </row>
    <row r="70" spans="1:18" x14ac:dyDescent="0.3">
      <c r="A70">
        <f t="shared" si="24"/>
        <v>6309573.4448019611</v>
      </c>
      <c r="B70">
        <f t="shared" si="18"/>
        <v>1.0067736053598506</v>
      </c>
      <c r="C70">
        <f t="shared" si="19"/>
        <v>0.11580500088133139</v>
      </c>
      <c r="D70">
        <f t="shared" si="20"/>
        <v>0.11658941825599868</v>
      </c>
      <c r="E70">
        <f t="shared" si="14"/>
        <v>2.3317883651199738E-3</v>
      </c>
      <c r="F70">
        <f t="shared" si="15"/>
        <v>2.3161000176266278E-3</v>
      </c>
      <c r="G70">
        <f t="shared" si="16"/>
        <v>8.1303990760178004E-14</v>
      </c>
      <c r="H70">
        <f t="shared" si="16"/>
        <v>8.0213646656388926E-14</v>
      </c>
      <c r="I70">
        <f t="shared" si="17"/>
        <v>1.4187972390844328E-12</v>
      </c>
      <c r="J70">
        <f t="shared" si="17"/>
        <v>1.4380829500400102E-12</v>
      </c>
      <c r="K70">
        <f t="shared" si="13"/>
        <v>5.6751889563377313E-10</v>
      </c>
      <c r="L70">
        <f t="shared" si="13"/>
        <v>5.7523318001600417E-10</v>
      </c>
      <c r="M70">
        <f t="shared" si="21"/>
        <v>7.5390920970147633E-12</v>
      </c>
      <c r="N70">
        <f t="shared" si="22"/>
        <v>1.4421301970137868E-11</v>
      </c>
      <c r="O70" s="1">
        <v>5.5988131100000002E-10</v>
      </c>
      <c r="P70" s="1">
        <v>5.9033211200000005E-10</v>
      </c>
      <c r="Q70">
        <f t="shared" si="23"/>
        <v>42928.744156077999</v>
      </c>
      <c r="R70">
        <f>Q70/Sheet1!$G$10</f>
        <v>1.7171497662431199E-13</v>
      </c>
    </row>
    <row r="71" spans="1:18" x14ac:dyDescent="0.3">
      <c r="A71">
        <f t="shared" si="24"/>
        <v>7943282.3472428517</v>
      </c>
      <c r="B71">
        <f t="shared" si="18"/>
        <v>1.008527463916981</v>
      </c>
      <c r="C71">
        <f t="shared" si="19"/>
        <v>0.12976605537751298</v>
      </c>
      <c r="D71">
        <f t="shared" si="20"/>
        <v>0.13087263073239369</v>
      </c>
      <c r="E71">
        <f t="shared" si="14"/>
        <v>2.617452614647874E-3</v>
      </c>
      <c r="F71">
        <f t="shared" si="15"/>
        <v>2.5953211075502598E-3</v>
      </c>
      <c r="G71">
        <f t="shared" si="16"/>
        <v>1.024449347103166E-13</v>
      </c>
      <c r="H71">
        <f t="shared" si="16"/>
        <v>1.0071985550536253E-13</v>
      </c>
      <c r="I71">
        <f t="shared" si="17"/>
        <v>1.1260086010428215E-12</v>
      </c>
      <c r="J71">
        <f t="shared" si="17"/>
        <v>1.1452943120132366E-12</v>
      </c>
      <c r="K71">
        <f t="shared" si="13"/>
        <v>4.5040344041712866E-10</v>
      </c>
      <c r="L71">
        <f t="shared" si="13"/>
        <v>4.5811772480529473E-10</v>
      </c>
      <c r="M71">
        <f t="shared" si="21"/>
        <v>6.71628863002433E-12</v>
      </c>
      <c r="N71">
        <f t="shared" si="22"/>
        <v>1.2869766924048494E-11</v>
      </c>
      <c r="O71" s="1">
        <v>4.4277389799999998E-10</v>
      </c>
      <c r="P71" s="1">
        <v>4.7317159899999998E-10</v>
      </c>
      <c r="Q71">
        <f t="shared" si="23"/>
        <v>85635.500934997137</v>
      </c>
      <c r="R71">
        <f>Q71/Sheet1!$G$10</f>
        <v>3.4254200373998856E-13</v>
      </c>
    </row>
    <row r="72" spans="1:18" x14ac:dyDescent="0.3">
      <c r="A72">
        <f t="shared" si="24"/>
        <v>10000000.000000047</v>
      </c>
      <c r="B72">
        <f t="shared" si="18"/>
        <v>1.0107354410232452</v>
      </c>
      <c r="C72">
        <f t="shared" si="19"/>
        <v>0.14536167453040924</v>
      </c>
      <c r="D72">
        <f t="shared" si="20"/>
        <v>0.14692219621437061</v>
      </c>
      <c r="E72">
        <f t="shared" si="14"/>
        <v>2.9384439242874125E-3</v>
      </c>
      <c r="F72">
        <f t="shared" si="15"/>
        <v>2.9072334906081847E-3</v>
      </c>
      <c r="G72">
        <f t="shared" si="16"/>
        <v>1.291120212912664E-13</v>
      </c>
      <c r="H72">
        <f t="shared" si="16"/>
        <v>1.2638391098352818E-13</v>
      </c>
      <c r="I72">
        <f t="shared" si="17"/>
        <v>8.9344025802878297E-13</v>
      </c>
      <c r="J72">
        <f t="shared" si="17"/>
        <v>9.1272596898920967E-13</v>
      </c>
      <c r="K72">
        <f t="shared" si="13"/>
        <v>3.5737610321151323E-10</v>
      </c>
      <c r="L72">
        <f t="shared" si="13"/>
        <v>3.6509038759568396E-10</v>
      </c>
      <c r="M72">
        <f t="shared" si="21"/>
        <v>5.9826110990530825E-12</v>
      </c>
      <c r="N72">
        <f t="shared" si="22"/>
        <v>1.148899042857676E-11</v>
      </c>
      <c r="O72" s="1">
        <v>3.4986260200000001E-10</v>
      </c>
      <c r="P72" s="1">
        <v>3.8209518899999999E-10</v>
      </c>
      <c r="Q72">
        <f t="shared" si="23"/>
        <v>169851.70879462964</v>
      </c>
      <c r="R72">
        <f>Q72/Sheet1!$G$10</f>
        <v>6.7940683517851854E-13</v>
      </c>
    </row>
    <row r="73" spans="1:18" x14ac:dyDescent="0.3">
      <c r="A73">
        <f t="shared" si="24"/>
        <v>12589254.117941732</v>
      </c>
      <c r="B73">
        <f t="shared" si="18"/>
        <v>1.0135151195109811</v>
      </c>
      <c r="C73">
        <f t="shared" si="19"/>
        <v>0.16276355274490592</v>
      </c>
      <c r="D73">
        <f t="shared" si="20"/>
        <v>0.16496332161228519</v>
      </c>
      <c r="E73">
        <f t="shared" si="14"/>
        <v>3.299266432245704E-3</v>
      </c>
      <c r="F73">
        <f t="shared" si="15"/>
        <v>3.2552710548981183E-3</v>
      </c>
      <c r="G73">
        <f t="shared" si="16"/>
        <v>1.6276664833989259E-13</v>
      </c>
      <c r="H73">
        <f t="shared" si="16"/>
        <v>1.5845469562235662E-13</v>
      </c>
      <c r="I73">
        <f t="shared" si="17"/>
        <v>7.0870708952734895E-13</v>
      </c>
      <c r="J73">
        <f t="shared" si="17"/>
        <v>7.2799280049111608E-13</v>
      </c>
      <c r="K73">
        <f t="shared" si="13"/>
        <v>2.8348283581093959E-10</v>
      </c>
      <c r="L73">
        <f t="shared" si="13"/>
        <v>2.9119712019644648E-10</v>
      </c>
      <c r="M73">
        <f t="shared" si="21"/>
        <v>5.328326037440125E-12</v>
      </c>
      <c r="N73">
        <f t="shared" si="22"/>
        <v>1.0260644101196239E-11</v>
      </c>
      <c r="O73" s="1">
        <v>2.7604786499999999E-10</v>
      </c>
      <c r="P73" s="1">
        <v>3.0815074600000002E-10</v>
      </c>
      <c r="Q73">
        <f t="shared" si="23"/>
        <v>338301.96847402595</v>
      </c>
      <c r="R73">
        <f>Q73/Sheet1!$G$10</f>
        <v>1.3532078738961039E-12</v>
      </c>
    </row>
    <row r="74" spans="1:18" x14ac:dyDescent="0.3">
      <c r="A74">
        <f t="shared" si="24"/>
        <v>15848931.924611211</v>
      </c>
      <c r="B74">
        <f t="shared" si="18"/>
        <v>1.0170145273958091</v>
      </c>
      <c r="C74">
        <f t="shared" si="19"/>
        <v>0.18215340826595883</v>
      </c>
      <c r="D74">
        <f t="shared" si="20"/>
        <v>0.18525266242114</v>
      </c>
      <c r="E74">
        <f t="shared" si="14"/>
        <v>3.7050532484227999E-3</v>
      </c>
      <c r="F74">
        <f t="shared" si="15"/>
        <v>3.6430681653191765E-3</v>
      </c>
      <c r="G74">
        <f t="shared" si="16"/>
        <v>2.0526646769975838E-13</v>
      </c>
      <c r="H74">
        <f t="shared" si="16"/>
        <v>1.9845586717215354E-13</v>
      </c>
      <c r="I74">
        <f t="shared" si="17"/>
        <v>5.6197136780184661E-13</v>
      </c>
      <c r="J74">
        <f t="shared" si="17"/>
        <v>5.8125707876916187E-13</v>
      </c>
      <c r="K74">
        <f t="shared" si="13"/>
        <v>2.2478854712073867E-10</v>
      </c>
      <c r="L74">
        <f t="shared" si="13"/>
        <v>2.3250283150766479E-10</v>
      </c>
      <c r="M74">
        <f t="shared" si="21"/>
        <v>4.7447542738745788E-12</v>
      </c>
      <c r="N74">
        <f t="shared" si="22"/>
        <v>9.1684196483622192E-12</v>
      </c>
      <c r="O74" s="1">
        <v>2.17239652E-10</v>
      </c>
      <c r="P74" s="1">
        <v>2.4869769599999999E-10</v>
      </c>
      <c r="Q74">
        <f t="shared" si="23"/>
        <v>676840.869530853</v>
      </c>
      <c r="R74">
        <f>Q74/Sheet1!$G$10</f>
        <v>2.7073634781234121E-12</v>
      </c>
    </row>
    <row r="75" spans="1:18" x14ac:dyDescent="0.3">
      <c r="A75">
        <f t="shared" si="24"/>
        <v>19952623.149688892</v>
      </c>
      <c r="B75">
        <f t="shared" si="18"/>
        <v>1.0214200209082522</v>
      </c>
      <c r="C75">
        <f t="shared" si="19"/>
        <v>0.20372009047302586</v>
      </c>
      <c r="D75">
        <f t="shared" si="20"/>
        <v>0.20808377907038911</v>
      </c>
      <c r="E75">
        <f t="shared" si="14"/>
        <v>4.1616755814077823E-3</v>
      </c>
      <c r="F75">
        <f t="shared" si="15"/>
        <v>4.0744018094605169E-3</v>
      </c>
      <c r="G75">
        <f t="shared" si="16"/>
        <v>2.5897843108979452E-13</v>
      </c>
      <c r="H75">
        <f t="shared" si="16"/>
        <v>2.4823056356565366E-13</v>
      </c>
      <c r="I75">
        <f t="shared" si="17"/>
        <v>4.4541886029532172E-13</v>
      </c>
      <c r="J75">
        <f t="shared" si="17"/>
        <v>4.64704571266774E-13</v>
      </c>
      <c r="K75">
        <f t="shared" si="13"/>
        <v>1.781675441181287E-10</v>
      </c>
      <c r="L75">
        <f t="shared" si="13"/>
        <v>1.8588182850670962E-10</v>
      </c>
      <c r="M75">
        <f t="shared" si="21"/>
        <v>4.2241560860542327E-12</v>
      </c>
      <c r="N75">
        <f t="shared" si="22"/>
        <v>8.1978114357007467E-12</v>
      </c>
      <c r="O75" s="1">
        <v>1.7066971600000001E-10</v>
      </c>
      <c r="P75" s="1">
        <v>2.01915754E-10</v>
      </c>
      <c r="Q75">
        <f t="shared" si="23"/>
        <v>1350682.8848727671</v>
      </c>
      <c r="R75">
        <f>Q75/Sheet1!$G$10</f>
        <v>5.4027315394910682E-12</v>
      </c>
    </row>
    <row r="76" spans="1:18" x14ac:dyDescent="0.3">
      <c r="A76">
        <f t="shared" si="24"/>
        <v>25118864.315095924</v>
      </c>
      <c r="B76">
        <f t="shared" si="18"/>
        <v>1.0269662086425611</v>
      </c>
      <c r="C76">
        <f t="shared" si="19"/>
        <v>0.22765492272239152</v>
      </c>
      <c r="D76">
        <f t="shared" si="20"/>
        <v>0.23379391286702964</v>
      </c>
      <c r="E76">
        <f t="shared" si="14"/>
        <v>4.6758782573405929E-3</v>
      </c>
      <c r="F76">
        <f t="shared" si="15"/>
        <v>4.5530984544478303E-3</v>
      </c>
      <c r="G76">
        <f t="shared" si="16"/>
        <v>3.2692721484584156E-13</v>
      </c>
      <c r="H76">
        <f t="shared" si="16"/>
        <v>3.0998407431995695E-13</v>
      </c>
      <c r="I76">
        <f t="shared" si="17"/>
        <v>3.5284268907218527E-13</v>
      </c>
      <c r="J76">
        <f t="shared" si="17"/>
        <v>3.7212840004813186E-13</v>
      </c>
      <c r="K76">
        <f t="shared" si="13"/>
        <v>1.4113707562887413E-10</v>
      </c>
      <c r="L76">
        <f t="shared" si="13"/>
        <v>1.4885136001925278E-10</v>
      </c>
      <c r="M76">
        <f t="shared" si="21"/>
        <v>3.7596289441003015E-12</v>
      </c>
      <c r="N76">
        <f t="shared" si="22"/>
        <v>7.3359225769884905E-12</v>
      </c>
      <c r="O76" s="1">
        <v>1.3370791600000001E-10</v>
      </c>
      <c r="P76" s="1">
        <v>1.6469828599999999E-10</v>
      </c>
      <c r="Q76">
        <f t="shared" si="23"/>
        <v>2697945.7594601158</v>
      </c>
      <c r="R76">
        <f>Q76/Sheet1!$G$10</f>
        <v>1.0791783037840464E-11</v>
      </c>
    </row>
    <row r="77" spans="1:18" x14ac:dyDescent="0.3">
      <c r="A77">
        <f t="shared" si="24"/>
        <v>31622776.601683948</v>
      </c>
      <c r="B77">
        <f t="shared" si="18"/>
        <v>1.0339484453198637</v>
      </c>
      <c r="C77">
        <f t="shared" si="19"/>
        <v>0.25414468463649281</v>
      </c>
      <c r="D77">
        <f t="shared" si="20"/>
        <v>0.26277250156620879</v>
      </c>
      <c r="E77">
        <f t="shared" si="14"/>
        <v>5.2554500313241759E-3</v>
      </c>
      <c r="F77">
        <f t="shared" si="15"/>
        <v>5.0828936927298568E-3</v>
      </c>
      <c r="G77">
        <f t="shared" si="16"/>
        <v>4.1299175569812659E-13</v>
      </c>
      <c r="H77">
        <f t="shared" si="16"/>
        <v>3.8631767750785125E-13</v>
      </c>
      <c r="I77">
        <f t="shared" si="17"/>
        <v>2.7931278536563304E-13</v>
      </c>
      <c r="J77">
        <f t="shared" si="17"/>
        <v>2.9859849634952938E-13</v>
      </c>
      <c r="K77">
        <f t="shared" si="13"/>
        <v>1.1172511414625323E-10</v>
      </c>
      <c r="L77">
        <f t="shared" si="13"/>
        <v>1.1943939853981177E-10</v>
      </c>
      <c r="M77">
        <f t="shared" si="21"/>
        <v>3.3450165315257654E-12</v>
      </c>
      <c r="N77">
        <f t="shared" si="22"/>
        <v>6.5712918204465838E-12</v>
      </c>
      <c r="O77" s="1">
        <v>1.0451373599999999E-10</v>
      </c>
      <c r="P77" s="1">
        <v>1.349919E-10</v>
      </c>
      <c r="Q77">
        <f t="shared" si="23"/>
        <v>5387435.4336189544</v>
      </c>
      <c r="R77">
        <f>Q77/Sheet1!$G$10</f>
        <v>2.1549741734475817E-11</v>
      </c>
    </row>
    <row r="78" spans="1:18" x14ac:dyDescent="0.3">
      <c r="A78">
        <f t="shared" si="24"/>
        <v>39810717.055349924</v>
      </c>
      <c r="B78">
        <f t="shared" si="18"/>
        <v>1.0427385605040811</v>
      </c>
      <c r="C78">
        <f t="shared" si="19"/>
        <v>0.28336154036379368</v>
      </c>
      <c r="D78">
        <f t="shared" si="20"/>
        <v>0.29547200470116131</v>
      </c>
      <c r="E78">
        <f t="shared" si="14"/>
        <v>5.909440094023226E-3</v>
      </c>
      <c r="F78">
        <f t="shared" si="15"/>
        <v>5.6672308072758734E-3</v>
      </c>
      <c r="G78">
        <f t="shared" si="16"/>
        <v>5.2216801418380757E-13</v>
      </c>
      <c r="H78">
        <f t="shared" si="16"/>
        <v>4.8024286266197798E-13</v>
      </c>
      <c r="I78">
        <f t="shared" si="17"/>
        <v>2.2091333533210489E-13</v>
      </c>
      <c r="J78">
        <f t="shared" si="17"/>
        <v>2.401990463276897E-13</v>
      </c>
      <c r="K78">
        <f t="shared" si="13"/>
        <v>8.8365334132841971E-11</v>
      </c>
      <c r="L78">
        <f t="shared" si="13"/>
        <v>9.6079618531075898E-11</v>
      </c>
      <c r="M78">
        <f t="shared" si="21"/>
        <v>2.974827894975506E-12</v>
      </c>
      <c r="N78">
        <f t="shared" si="22"/>
        <v>5.893738738212875E-12</v>
      </c>
      <c r="O78" s="1">
        <v>8.1117113299999998E-11</v>
      </c>
      <c r="P78" s="1">
        <v>1.11396752E-10</v>
      </c>
      <c r="Q78">
        <f t="shared" si="23"/>
        <v>10837747.56066674</v>
      </c>
      <c r="R78">
        <f>Q78/Sheet1!$G$10</f>
        <v>4.3350990242666959E-11</v>
      </c>
    </row>
    <row r="79" spans="1:18" x14ac:dyDescent="0.3">
      <c r="A79">
        <f t="shared" si="24"/>
        <v>50118723.362727478</v>
      </c>
      <c r="B79">
        <f t="shared" si="18"/>
        <v>1.0538046598820903</v>
      </c>
      <c r="C79">
        <f t="shared" si="19"/>
        <v>0.31544917649287652</v>
      </c>
      <c r="D79">
        <f t="shared" si="20"/>
        <v>0.33242181214416122</v>
      </c>
      <c r="E79">
        <f t="shared" si="14"/>
        <v>6.6484362428832246E-3</v>
      </c>
      <c r="F79">
        <f t="shared" si="15"/>
        <v>6.30898352985753E-3</v>
      </c>
      <c r="G79">
        <f t="shared" si="16"/>
        <v>6.6092408104439181E-13</v>
      </c>
      <c r="H79">
        <f t="shared" si="16"/>
        <v>5.9515999836029251E-13</v>
      </c>
      <c r="I79">
        <f t="shared" si="17"/>
        <v>1.7453423309195309E-13</v>
      </c>
      <c r="J79">
        <f t="shared" si="17"/>
        <v>1.9381994410729014E-13</v>
      </c>
      <c r="K79">
        <f t="shared" si="13"/>
        <v>6.9813693236781247E-11</v>
      </c>
      <c r="L79">
        <f t="shared" si="13"/>
        <v>7.7527977642916067E-11</v>
      </c>
      <c r="M79">
        <f t="shared" si="21"/>
        <v>2.6441657245649163E-12</v>
      </c>
      <c r="N79">
        <f t="shared" si="22"/>
        <v>5.2942249078893228E-12</v>
      </c>
      <c r="O79" s="1">
        <v>6.2599021699999997E-11</v>
      </c>
      <c r="P79" s="1">
        <v>9.25226076E-11</v>
      </c>
      <c r="Q79">
        <f t="shared" si="23"/>
        <v>21910565.019654654</v>
      </c>
      <c r="R79">
        <f>Q79/Sheet1!$G$10</f>
        <v>8.7642260078618612E-11</v>
      </c>
    </row>
    <row r="80" spans="1:18" x14ac:dyDescent="0.3">
      <c r="A80">
        <f t="shared" si="24"/>
        <v>63095734.448019646</v>
      </c>
      <c r="B80">
        <f t="shared" si="18"/>
        <v>1.0677360535985057</v>
      </c>
      <c r="C80">
        <f t="shared" si="19"/>
        <v>0.35050449171522302</v>
      </c>
      <c r="D80">
        <f t="shared" si="20"/>
        <v>0.37424628275256233</v>
      </c>
      <c r="E80">
        <f t="shared" si="14"/>
        <v>7.4849256550512467E-3</v>
      </c>
      <c r="F80">
        <f t="shared" si="15"/>
        <v>7.0100898343044603E-3</v>
      </c>
      <c r="G80">
        <f t="shared" si="16"/>
        <v>8.3768574382581446E-13</v>
      </c>
      <c r="H80">
        <f t="shared" si="16"/>
        <v>7.3477952350272257E-13</v>
      </c>
      <c r="I80">
        <f t="shared" si="17"/>
        <v>1.377054324575841E-13</v>
      </c>
      <c r="J80">
        <f t="shared" si="17"/>
        <v>1.5699114350273449E-13</v>
      </c>
      <c r="K80">
        <f t="shared" si="13"/>
        <v>5.5082172983033646E-11</v>
      </c>
      <c r="L80">
        <f t="shared" si="13"/>
        <v>6.27964574010938E-11</v>
      </c>
      <c r="M80">
        <f t="shared" si="21"/>
        <v>2.3486629053587586E-12</v>
      </c>
      <c r="N80">
        <f t="shared" si="22"/>
        <v>4.7647289174218254E-12</v>
      </c>
      <c r="O80" s="1">
        <v>4.8214467099999998E-11</v>
      </c>
      <c r="P80" s="1">
        <v>7.7339322799999998E-11</v>
      </c>
      <c r="Q80">
        <f t="shared" si="23"/>
        <v>44185668.143462703</v>
      </c>
      <c r="R80">
        <f>Q80/Sheet1!$G$10</f>
        <v>1.767426725738508E-10</v>
      </c>
    </row>
    <row r="81" spans="1:18" x14ac:dyDescent="0.3">
      <c r="A81">
        <f t="shared" si="24"/>
        <v>79432823.47242856</v>
      </c>
      <c r="B81">
        <f t="shared" si="18"/>
        <v>1.0852746391698105</v>
      </c>
      <c r="C81">
        <f t="shared" si="19"/>
        <v>0.38855448065912856</v>
      </c>
      <c r="D81">
        <f t="shared" si="20"/>
        <v>0.42168832379514887</v>
      </c>
      <c r="E81">
        <f t="shared" si="14"/>
        <v>8.4337664759029773E-3</v>
      </c>
      <c r="F81">
        <f t="shared" si="15"/>
        <v>7.7710896131825717E-3</v>
      </c>
      <c r="G81">
        <f t="shared" si="16"/>
        <v>1.0635088001965036E-12</v>
      </c>
      <c r="H81">
        <f t="shared" si="16"/>
        <v>9.0295811858311282E-13</v>
      </c>
      <c r="I81">
        <f t="shared" si="17"/>
        <v>1.0846537197978329E-13</v>
      </c>
      <c r="J81">
        <f t="shared" si="17"/>
        <v>1.2775108307137838E-13</v>
      </c>
      <c r="K81">
        <f t="shared" si="13"/>
        <v>4.3386148791913319E-11</v>
      </c>
      <c r="L81">
        <f t="shared" si="13"/>
        <v>5.1100433228551361E-11</v>
      </c>
      <c r="M81">
        <f t="shared" si="21"/>
        <v>2.0844266065008374E-12</v>
      </c>
      <c r="N81">
        <f t="shared" si="22"/>
        <v>4.2981331331676821E-12</v>
      </c>
      <c r="O81" s="1">
        <v>3.6836197000000001E-11</v>
      </c>
      <c r="P81" s="1">
        <v>6.5166781599999996E-11</v>
      </c>
      <c r="Q81">
        <f t="shared" si="23"/>
        <v>89838126.530879006</v>
      </c>
      <c r="R81">
        <f>Q81/Sheet1!$G$10</f>
        <v>3.5935250612351605E-10</v>
      </c>
    </row>
    <row r="82" spans="1:18" x14ac:dyDescent="0.3">
      <c r="A82">
        <f t="shared" si="24"/>
        <v>100000000.00000052</v>
      </c>
      <c r="B82">
        <f t="shared" si="18"/>
        <v>1.1073544102324528</v>
      </c>
      <c r="C82">
        <f t="shared" si="19"/>
        <v>0.42952860921591374</v>
      </c>
      <c r="D82">
        <f t="shared" si="20"/>
        <v>0.47564039973625388</v>
      </c>
      <c r="E82">
        <f t="shared" si="14"/>
        <v>9.5128079947250782E-3</v>
      </c>
      <c r="F82">
        <f t="shared" si="15"/>
        <v>8.5905721843182754E-3</v>
      </c>
      <c r="G82">
        <f t="shared" si="16"/>
        <v>1.3530221220161421E-12</v>
      </c>
      <c r="H82">
        <f t="shared" si="16"/>
        <v>1.1034195613210141E-12</v>
      </c>
      <c r="I82">
        <f t="shared" si="17"/>
        <v>8.5256460881214304E-14</v>
      </c>
      <c r="J82">
        <f t="shared" si="17"/>
        <v>1.0454217204468E-13</v>
      </c>
      <c r="K82">
        <f t="shared" si="13"/>
        <v>3.4102584352485727E-11</v>
      </c>
      <c r="L82">
        <f t="shared" si="13"/>
        <v>4.1816868817872006E-11</v>
      </c>
      <c r="M82">
        <f t="shared" si="21"/>
        <v>1.847989284040524E-12</v>
      </c>
      <c r="N82">
        <f t="shared" si="22"/>
        <v>3.8881202591147148E-12</v>
      </c>
      <c r="O82" s="1">
        <v>2.7900625500000001E-11</v>
      </c>
      <c r="P82" s="1">
        <v>5.5248376099999999E-11</v>
      </c>
      <c r="Q82">
        <f t="shared" si="23"/>
        <v>184709459.066347</v>
      </c>
      <c r="R82">
        <f>Q82/Sheet1!$G$10</f>
        <v>7.38837836265388E-10</v>
      </c>
    </row>
    <row r="83" spans="1:18" x14ac:dyDescent="0.3">
      <c r="A83">
        <f t="shared" si="24"/>
        <v>125892541.17941739</v>
      </c>
      <c r="B83">
        <f t="shared" si="18"/>
        <v>1.1351511951098106</v>
      </c>
      <c r="C83">
        <f t="shared" si="19"/>
        <v>0.47322812893893956</v>
      </c>
      <c r="D83">
        <f t="shared" si="20"/>
        <v>0.53718547612461676</v>
      </c>
      <c r="E83">
        <f t="shared" si="14"/>
        <v>1.0743709522492335E-2</v>
      </c>
      <c r="F83">
        <f t="shared" si="15"/>
        <v>9.4645625787787915E-3</v>
      </c>
      <c r="G83">
        <f t="shared" si="16"/>
        <v>1.725768033647987E-12</v>
      </c>
      <c r="H83">
        <f t="shared" si="16"/>
        <v>1.3393344083037027E-12</v>
      </c>
      <c r="I83">
        <f t="shared" si="17"/>
        <v>6.6842052563256625E-14</v>
      </c>
      <c r="J83">
        <f t="shared" si="17"/>
        <v>8.6127763836953224E-14</v>
      </c>
      <c r="K83">
        <f t="shared" si="13"/>
        <v>2.6736821025302657E-11</v>
      </c>
      <c r="L83">
        <f t="shared" si="13"/>
        <v>3.4451105534781293E-11</v>
      </c>
      <c r="M83">
        <f t="shared" si="21"/>
        <v>1.6362660586256102E-12</v>
      </c>
      <c r="N83">
        <f t="shared" si="22"/>
        <v>3.5290778067363126E-12</v>
      </c>
      <c r="O83" s="1">
        <v>2.08893078E-11</v>
      </c>
      <c r="P83" s="1">
        <v>4.7171553699999999E-11</v>
      </c>
      <c r="Q83">
        <f t="shared" si="23"/>
        <v>385929746.43475819</v>
      </c>
      <c r="R83">
        <f>Q83/Sheet1!$G$10</f>
        <v>1.5437189857390328E-9</v>
      </c>
    </row>
    <row r="84" spans="1:18" x14ac:dyDescent="0.3">
      <c r="A84">
        <f t="shared" si="24"/>
        <v>158489319.2461122</v>
      </c>
      <c r="B84">
        <f t="shared" si="18"/>
        <v>1.1701452739580922</v>
      </c>
      <c r="C84">
        <f t="shared" si="19"/>
        <v>0.51929550812233172</v>
      </c>
      <c r="D84">
        <f t="shared" si="20"/>
        <v>0.60765118461701251</v>
      </c>
      <c r="E84">
        <f t="shared" si="14"/>
        <v>1.215302369234025E-2</v>
      </c>
      <c r="F84">
        <f t="shared" si="15"/>
        <v>1.0385910162446634E-2</v>
      </c>
      <c r="G84">
        <f t="shared" si="16"/>
        <v>2.2081322708539877E-12</v>
      </c>
      <c r="H84">
        <f t="shared" si="16"/>
        <v>1.6127502966455202E-12</v>
      </c>
      <c r="K84">
        <f t="shared" si="13"/>
        <v>2.089618980523736E-11</v>
      </c>
      <c r="L84">
        <f t="shared" si="13"/>
        <v>2.8610474382059006E-11</v>
      </c>
      <c r="M84">
        <f t="shared" si="21"/>
        <v>1.4465179761368305E-12</v>
      </c>
      <c r="N84">
        <f t="shared" si="22"/>
        <v>3.2160087295966788E-12</v>
      </c>
      <c r="O84" s="1">
        <v>1.5538276799999999E-11</v>
      </c>
      <c r="P84" s="1">
        <v>4.0368341199999997E-11</v>
      </c>
      <c r="Q84">
        <f t="shared" si="23"/>
        <v>815060641.62969208</v>
      </c>
      <c r="R84">
        <f>Q84/Sheet1!$G$10</f>
        <v>3.2602425665187682E-9</v>
      </c>
    </row>
    <row r="85" spans="1:18" x14ac:dyDescent="0.3">
      <c r="A85">
        <f t="shared" si="24"/>
        <v>199526231.49688905</v>
      </c>
      <c r="B85">
        <f t="shared" si="18"/>
        <v>1.2142002090825226</v>
      </c>
      <c r="C85">
        <f t="shared" si="19"/>
        <v>0.56718937352692089</v>
      </c>
      <c r="D85">
        <f t="shared" si="20"/>
        <v>0.68868145592577235</v>
      </c>
      <c r="E85">
        <f t="shared" si="14"/>
        <v>1.3773629118515446E-2</v>
      </c>
      <c r="F85">
        <f t="shared" si="15"/>
        <v>1.1343787470538418E-2</v>
      </c>
      <c r="G85">
        <f t="shared" si="16"/>
        <v>2.8361576623706385E-12</v>
      </c>
      <c r="H85">
        <f t="shared" si="16"/>
        <v>1.9239016860048885E-12</v>
      </c>
      <c r="K85">
        <f t="shared" si="13"/>
        <v>1.6269035977452225E-11</v>
      </c>
      <c r="L85">
        <f t="shared" si="13"/>
        <v>2.3983320656395266E-11</v>
      </c>
      <c r="M85">
        <f t="shared" si="21"/>
        <v>1.2763206475303827E-12</v>
      </c>
      <c r="N85">
        <f t="shared" si="22"/>
        <v>2.9444467144666891E-12</v>
      </c>
      <c r="O85" s="1">
        <v>1.13756217E-11</v>
      </c>
      <c r="P85" s="1">
        <v>3.4793992200000001E-11</v>
      </c>
      <c r="Q85">
        <f t="shared" si="23"/>
        <v>1764338819.1662614</v>
      </c>
      <c r="R85">
        <f>Q85/Sheet1!$G$10</f>
        <v>7.0573552766650454E-9</v>
      </c>
    </row>
    <row r="86" spans="1:18" x14ac:dyDescent="0.3">
      <c r="A86">
        <f t="shared" si="24"/>
        <v>251188643.1509594</v>
      </c>
      <c r="B86">
        <f t="shared" si="18"/>
        <v>1.2696620864256114</v>
      </c>
      <c r="C86">
        <f t="shared" si="19"/>
        <v>0.6161726188720279</v>
      </c>
      <c r="D86">
        <f t="shared" si="20"/>
        <v>0.78233101287539197</v>
      </c>
      <c r="E86">
        <f t="shared" si="14"/>
        <v>1.5646620257507841E-2</v>
      </c>
      <c r="F86">
        <f t="shared" si="15"/>
        <v>1.2323452377440558E-2</v>
      </c>
      <c r="G86">
        <f t="shared" si="16"/>
        <v>3.6596941809862008E-12</v>
      </c>
      <c r="H86">
        <f t="shared" si="16"/>
        <v>2.2704864512871717E-12</v>
      </c>
      <c r="K86">
        <f t="shared" si="13"/>
        <v>1.2608034651245275E-11</v>
      </c>
      <c r="L86">
        <f t="shared" si="13"/>
        <v>2.0322319483860564E-11</v>
      </c>
      <c r="M86">
        <f t="shared" si="21"/>
        <v>1.1235376679479153E-12</v>
      </c>
      <c r="N86">
        <f t="shared" si="22"/>
        <v>2.71037504136258E-12</v>
      </c>
      <c r="O86" s="1">
        <v>8.1890456200000006E-12</v>
      </c>
      <c r="P86" s="1">
        <v>3.0097612800000003E-11</v>
      </c>
      <c r="Q86">
        <f t="shared" si="23"/>
        <v>3935844227.5011091</v>
      </c>
      <c r="R86">
        <f>Q86/Sheet1!$G$10</f>
        <v>1.5743376910004435E-8</v>
      </c>
    </row>
    <row r="87" spans="1:18" x14ac:dyDescent="0.3">
      <c r="A87">
        <f t="shared" si="24"/>
        <v>316227766.01683968</v>
      </c>
      <c r="B87">
        <f t="shared" si="18"/>
        <v>1.3394844531986374</v>
      </c>
      <c r="C87">
        <f t="shared" si="19"/>
        <v>0.66532271277482391</v>
      </c>
      <c r="D87">
        <f t="shared" si="20"/>
        <v>0.89118943012181906</v>
      </c>
      <c r="E87">
        <f t="shared" si="14"/>
        <v>1.7823788602436382E-2</v>
      </c>
      <c r="F87">
        <f t="shared" si="15"/>
        <v>1.3306454255496479E-2</v>
      </c>
      <c r="G87">
        <f t="shared" si="16"/>
        <v>4.7485852416593357E-12</v>
      </c>
      <c r="H87">
        <f t="shared" si="16"/>
        <v>2.6470683432450672E-12</v>
      </c>
      <c r="K87">
        <f t="shared" si="13"/>
        <v>9.7169048671665228E-12</v>
      </c>
      <c r="L87">
        <f t="shared" si="13"/>
        <v>1.7431189929259375E-11</v>
      </c>
      <c r="M87">
        <f t="shared" si="21"/>
        <v>9.8629801034466783E-13</v>
      </c>
      <c r="N87">
        <f t="shared" si="22"/>
        <v>2.510148617047119E-12</v>
      </c>
      <c r="O87" s="1">
        <v>5.8789101500000001E-12</v>
      </c>
      <c r="P87" s="1">
        <v>2.5927869599999999E-11</v>
      </c>
      <c r="Q87">
        <f t="shared" si="23"/>
        <v>8864945177.2026768</v>
      </c>
      <c r="R87">
        <f>Q87/Sheet1!$G$10</f>
        <v>3.5459780708810707E-8</v>
      </c>
    </row>
    <row r="88" spans="1:18" x14ac:dyDescent="0.3">
      <c r="A88">
        <f t="shared" si="24"/>
        <v>398107170.55349946</v>
      </c>
      <c r="B88">
        <f t="shared" si="18"/>
        <v>1.4273856050408122</v>
      </c>
      <c r="C88">
        <f t="shared" si="19"/>
        <v>0.71357235867584334</v>
      </c>
      <c r="D88">
        <f t="shared" si="20"/>
        <v>1.0185429129289181</v>
      </c>
      <c r="E88">
        <f t="shared" si="14"/>
        <v>2.0370858258578362E-2</v>
      </c>
      <c r="F88">
        <f t="shared" si="15"/>
        <v>1.4271447173516867E-2</v>
      </c>
      <c r="G88">
        <f t="shared" si="16"/>
        <v>6.2019763656706488E-12</v>
      </c>
      <c r="H88">
        <f t="shared" si="16"/>
        <v>3.0448230277307426E-12</v>
      </c>
      <c r="K88">
        <f t="shared" si="13"/>
        <v>7.4398140731781419E-12</v>
      </c>
      <c r="L88">
        <f t="shared" si="13"/>
        <v>1.515409947527337E-11</v>
      </c>
      <c r="M88">
        <f t="shared" si="21"/>
        <v>8.6297626797260965E-13</v>
      </c>
      <c r="N88">
        <f t="shared" si="22"/>
        <v>2.3404198145522962E-12</v>
      </c>
      <c r="O88" s="1">
        <v>4.1979946100000003E-12</v>
      </c>
      <c r="P88" s="1">
        <v>2.2275322800000001E-11</v>
      </c>
      <c r="Q88">
        <f t="shared" si="23"/>
        <v>20236191187.615849</v>
      </c>
      <c r="R88">
        <f>Q88/Sheet1!$G$10</f>
        <v>8.0944764750463388E-8</v>
      </c>
    </row>
    <row r="89" spans="1:18" x14ac:dyDescent="0.3">
      <c r="A89">
        <f t="shared" si="24"/>
        <v>501187233.62727511</v>
      </c>
      <c r="B89">
        <f t="shared" si="18"/>
        <v>1.5380465988209038</v>
      </c>
      <c r="C89">
        <f t="shared" si="19"/>
        <v>0.75978418130829928</v>
      </c>
      <c r="D89">
        <f t="shared" si="20"/>
        <v>1.1685834758991547</v>
      </c>
      <c r="E89">
        <f t="shared" si="14"/>
        <v>2.3371669517983095E-2</v>
      </c>
      <c r="F89">
        <f t="shared" si="15"/>
        <v>1.5195683626165985E-2</v>
      </c>
      <c r="G89">
        <f t="shared" si="16"/>
        <v>8.1624361285814197E-12</v>
      </c>
      <c r="H89">
        <f t="shared" si="16"/>
        <v>3.4518486081849866E-12</v>
      </c>
      <c r="K89">
        <f t="shared" si="13"/>
        <v>5.652914193749879E-12</v>
      </c>
      <c r="L89">
        <f t="shared" si="13"/>
        <v>1.3367200096036764E-11</v>
      </c>
      <c r="M89">
        <f t="shared" si="21"/>
        <v>7.5217421767240674E-13</v>
      </c>
      <c r="N89">
        <f t="shared" si="22"/>
        <v>2.1980700947024569E-12</v>
      </c>
      <c r="O89" s="1">
        <v>2.9878826300000001E-12</v>
      </c>
      <c r="P89" s="1">
        <v>1.9034965600000002E-11</v>
      </c>
      <c r="Q89">
        <f t="shared" si="23"/>
        <v>46747390186.905807</v>
      </c>
      <c r="R89">
        <f>Q89/Sheet1!$G$10</f>
        <v>1.8698956074762323E-7</v>
      </c>
    </row>
    <row r="90" spans="1:18" x14ac:dyDescent="0.3">
      <c r="A90">
        <f t="shared" si="24"/>
        <v>630957344.48019683</v>
      </c>
      <c r="B90">
        <f t="shared" si="18"/>
        <v>1.6773605359850574</v>
      </c>
      <c r="C90">
        <f t="shared" si="19"/>
        <v>0.80285469805155185</v>
      </c>
      <c r="D90">
        <f t="shared" si="20"/>
        <v>1.3466767866418725</v>
      </c>
      <c r="E90">
        <f t="shared" si="14"/>
        <v>2.6933535732837452E-2</v>
      </c>
      <c r="F90">
        <f t="shared" si="15"/>
        <v>1.6057093961031037E-2</v>
      </c>
      <c r="G90">
        <f t="shared" si="16"/>
        <v>1.0837522746771538E-11</v>
      </c>
      <c r="H90">
        <f t="shared" si="16"/>
        <v>3.8541671916607939E-12</v>
      </c>
      <c r="K90">
        <f t="shared" ref="K90:L122" si="25">1/(4*PI()*$T$6)*$T$15*$T$10^2/G90</f>
        <v>4.2575736286763631E-12</v>
      </c>
      <c r="L90">
        <f t="shared" si="25"/>
        <v>1.1971860262489529E-11</v>
      </c>
      <c r="M90">
        <f t="shared" si="21"/>
        <v>6.5270179933910073E-13</v>
      </c>
      <c r="N90">
        <f t="shared" si="22"/>
        <v>2.080150855957906E-12</v>
      </c>
      <c r="O90" s="1">
        <v>2.1392338500000002E-12</v>
      </c>
      <c r="P90" s="1">
        <v>1.6148775000000001E-11</v>
      </c>
      <c r="Q90">
        <f t="shared" si="23"/>
        <v>107493059941.14522</v>
      </c>
      <c r="R90">
        <f>Q90/Sheet1!$G$10</f>
        <v>4.2997223976458085E-7</v>
      </c>
    </row>
    <row r="91" spans="1:18" x14ac:dyDescent="0.3">
      <c r="A91">
        <f t="shared" si="24"/>
        <v>794328234.72428608</v>
      </c>
      <c r="B91">
        <f t="shared" si="18"/>
        <v>1.8527463916981064</v>
      </c>
      <c r="C91">
        <f t="shared" si="19"/>
        <v>0.84183223486116165</v>
      </c>
      <c r="D91">
        <f t="shared" si="20"/>
        <v>1.5597016355541702</v>
      </c>
      <c r="E91">
        <f t="shared" si="14"/>
        <v>3.1194032711083404E-2</v>
      </c>
      <c r="F91">
        <f t="shared" si="15"/>
        <v>1.6836644697223232E-2</v>
      </c>
      <c r="G91">
        <f t="shared" si="16"/>
        <v>1.453290093615071E-11</v>
      </c>
      <c r="H91">
        <f t="shared" si="16"/>
        <v>4.2373451502683857E-12</v>
      </c>
      <c r="K91">
        <f t="shared" si="25"/>
        <v>3.1749718276863248E-12</v>
      </c>
      <c r="L91">
        <f t="shared" si="25"/>
        <v>1.0889259527020638E-11</v>
      </c>
      <c r="M91">
        <f t="shared" si="21"/>
        <v>5.635554529998572E-13</v>
      </c>
      <c r="N91">
        <f t="shared" si="22"/>
        <v>1.9838381309278266E-12</v>
      </c>
      <c r="O91" s="1">
        <v>1.5437780199999999E-12</v>
      </c>
      <c r="P91" s="1">
        <v>1.36058273E-11</v>
      </c>
      <c r="Q91">
        <f t="shared" si="23"/>
        <v>244986341848.7496</v>
      </c>
      <c r="R91">
        <f>Q91/Sheet1!$G$10</f>
        <v>9.7994536739499842E-7</v>
      </c>
    </row>
    <row r="92" spans="1:18" x14ac:dyDescent="0.3">
      <c r="A92">
        <f t="shared" si="24"/>
        <v>1000000000.0000058</v>
      </c>
      <c r="B92">
        <f t="shared" si="18"/>
        <v>2.0735441023245289</v>
      </c>
      <c r="C92">
        <f t="shared" si="19"/>
        <v>0.87602478363287228</v>
      </c>
      <c r="D92">
        <f t="shared" si="20"/>
        <v>1.8164760235920638</v>
      </c>
      <c r="E92">
        <f t="shared" si="14"/>
        <v>3.6329520471841278E-2</v>
      </c>
      <c r="F92">
        <f t="shared" si="15"/>
        <v>1.7520495672657448E-2</v>
      </c>
      <c r="G92">
        <f t="shared" si="16"/>
        <v>1.9703399120772671E-11</v>
      </c>
      <c r="H92">
        <f t="shared" si="16"/>
        <v>4.5884159739360321E-12</v>
      </c>
      <c r="K92">
        <f t="shared" si="25"/>
        <v>2.3418066478787985E-12</v>
      </c>
      <c r="L92">
        <f t="shared" si="25"/>
        <v>1.0056095896478541E-11</v>
      </c>
      <c r="M92">
        <f t="shared" si="21"/>
        <v>4.8389208024401949E-13</v>
      </c>
      <c r="N92">
        <f t="shared" si="22"/>
        <v>1.9064059813879151E-12</v>
      </c>
      <c r="O92" s="1">
        <v>1.1277459899999999E-12</v>
      </c>
      <c r="P92" s="1">
        <v>1.14040372E-11</v>
      </c>
      <c r="Q92">
        <f t="shared" si="23"/>
        <v>547715870427.74951</v>
      </c>
      <c r="R92">
        <f>Q92/Sheet1!$G$10</f>
        <v>2.1908634817109982E-6</v>
      </c>
    </row>
    <row r="93" spans="1:18" x14ac:dyDescent="0.3">
      <c r="A93">
        <f t="shared" si="24"/>
        <v>1258925411.7941747</v>
      </c>
      <c r="B93">
        <f t="shared" si="18"/>
        <v>2.3515119510981073</v>
      </c>
      <c r="C93">
        <f t="shared" si="19"/>
        <v>0.90507202428855438</v>
      </c>
      <c r="D93">
        <f t="shared" si="20"/>
        <v>2.1282876817190921</v>
      </c>
      <c r="E93">
        <f t="shared" si="14"/>
        <v>4.2565753634381844E-2</v>
      </c>
      <c r="F93">
        <f t="shared" si="15"/>
        <v>1.8101440485771086E-2</v>
      </c>
      <c r="G93">
        <f t="shared" si="16"/>
        <v>2.7031922883492219E-11</v>
      </c>
      <c r="H93">
        <f t="shared" si="16"/>
        <v>4.8976196903817035E-12</v>
      </c>
      <c r="K93">
        <f t="shared" si="25"/>
        <v>1.7069281843435679E-12</v>
      </c>
      <c r="L93">
        <f t="shared" si="25"/>
        <v>9.4212196870759083E-12</v>
      </c>
      <c r="M93">
        <f t="shared" si="21"/>
        <v>4.1299790875045946E-13</v>
      </c>
      <c r="N93">
        <f t="shared" si="22"/>
        <v>1.8452220845899387E-12</v>
      </c>
      <c r="O93" s="1">
        <v>8.3490791799999996E-13</v>
      </c>
      <c r="P93" s="1">
        <v>9.5361067800000007E-12</v>
      </c>
      <c r="Q93">
        <f t="shared" si="23"/>
        <v>1195056032403.1838</v>
      </c>
      <c r="R93">
        <f>Q93/Sheet1!$G$10</f>
        <v>4.7802241296127353E-6</v>
      </c>
    </row>
    <row r="94" spans="1:18" x14ac:dyDescent="0.3">
      <c r="A94">
        <f t="shared" si="24"/>
        <v>1584893192.461123</v>
      </c>
      <c r="B94">
        <f t="shared" si="18"/>
        <v>2.7014527395809234</v>
      </c>
      <c r="C94">
        <f t="shared" si="19"/>
        <v>0.92896355328703306</v>
      </c>
      <c r="D94">
        <f t="shared" si="20"/>
        <v>2.5095511359980844</v>
      </c>
      <c r="E94">
        <f t="shared" si="14"/>
        <v>5.0191022719961689E-2</v>
      </c>
      <c r="F94">
        <f t="shared" si="15"/>
        <v>1.8579271065740661E-2</v>
      </c>
      <c r="G94">
        <f t="shared" si="16"/>
        <v>3.7551518009355121E-11</v>
      </c>
      <c r="H94">
        <f t="shared" si="16"/>
        <v>5.1594882033927936E-12</v>
      </c>
      <c r="K94">
        <f t="shared" si="25"/>
        <v>1.2287532832984163E-12</v>
      </c>
      <c r="L94">
        <f t="shared" si="25"/>
        <v>8.9430480752902593E-12</v>
      </c>
      <c r="M94">
        <f t="shared" si="21"/>
        <v>3.5025321825919527E-13</v>
      </c>
      <c r="N94">
        <f t="shared" si="22"/>
        <v>1.7977657804253422E-12</v>
      </c>
      <c r="O94" s="1">
        <v>6.2540934399999997E-13</v>
      </c>
      <c r="P94" s="1">
        <v>7.96653752E-12</v>
      </c>
      <c r="Q94">
        <f t="shared" si="23"/>
        <v>2549401261639.6904</v>
      </c>
      <c r="R94">
        <f>Q94/Sheet1!$G$10</f>
        <v>1.0197605046558763E-5</v>
      </c>
    </row>
    <row r="95" spans="1:18" x14ac:dyDescent="0.3">
      <c r="A95">
        <f t="shared" si="24"/>
        <v>1995262314.9688916</v>
      </c>
      <c r="B95">
        <f t="shared" si="18"/>
        <v>3.1420020908252275</v>
      </c>
      <c r="C95">
        <f t="shared" si="19"/>
        <v>0.94800064406825202</v>
      </c>
      <c r="D95">
        <f t="shared" si="20"/>
        <v>2.9786200057661101</v>
      </c>
      <c r="E95">
        <f t="shared" si="14"/>
        <v>5.9572400115322201E-2</v>
      </c>
      <c r="F95">
        <f t="shared" si="15"/>
        <v>1.8960012881365042E-2</v>
      </c>
      <c r="G95">
        <f t="shared" si="16"/>
        <v>5.2833924882415039E-11</v>
      </c>
      <c r="H95">
        <f t="shared" si="16"/>
        <v>5.3730241068447411E-12</v>
      </c>
      <c r="K95">
        <f t="shared" si="25"/>
        <v>8.7333188192104628E-13</v>
      </c>
      <c r="L95">
        <f t="shared" si="25"/>
        <v>8.587631495651509E-12</v>
      </c>
      <c r="M95">
        <f t="shared" si="21"/>
        <v>2.9509583634964965E-13</v>
      </c>
      <c r="N95">
        <f t="shared" si="22"/>
        <v>1.7616642961283943E-12</v>
      </c>
      <c r="O95" s="1">
        <v>4.7352042800000003E-13</v>
      </c>
      <c r="P95" s="1">
        <v>6.6779566300000003E-12</v>
      </c>
      <c r="Q95">
        <f t="shared" si="23"/>
        <v>5305367837017.7646</v>
      </c>
      <c r="R95">
        <f>Q95/Sheet1!$G$10</f>
        <v>2.122147134807106E-5</v>
      </c>
    </row>
    <row r="96" spans="1:18" x14ac:dyDescent="0.3">
      <c r="A96">
        <f t="shared" si="24"/>
        <v>2511886431.5095954</v>
      </c>
      <c r="B96">
        <f t="shared" si="18"/>
        <v>3.6966208642561167</v>
      </c>
      <c r="C96">
        <f t="shared" si="19"/>
        <v>0.96271510587512399</v>
      </c>
      <c r="D96">
        <f t="shared" si="20"/>
        <v>3.5587927467125198</v>
      </c>
      <c r="E96">
        <f t="shared" si="14"/>
        <v>7.1175854934250396E-2</v>
      </c>
      <c r="F96">
        <f t="shared" si="15"/>
        <v>1.9254302117502481E-2</v>
      </c>
      <c r="G96">
        <f t="shared" si="16"/>
        <v>7.5279639084650681E-11</v>
      </c>
      <c r="H96">
        <f t="shared" si="16"/>
        <v>5.5410363628462513E-12</v>
      </c>
      <c r="K96">
        <f t="shared" si="25"/>
        <v>6.1293533826522895E-13</v>
      </c>
      <c r="L96">
        <f t="shared" si="25"/>
        <v>8.3272420582227144E-12</v>
      </c>
      <c r="M96">
        <f t="shared" si="21"/>
        <v>2.4698779173957683E-13</v>
      </c>
      <c r="N96">
        <f t="shared" si="22"/>
        <v>1.7347384259060219E-12</v>
      </c>
      <c r="O96" s="1">
        <v>3.6146179600000001E-13</v>
      </c>
      <c r="P96" s="1">
        <v>5.6122827700000001E-12</v>
      </c>
      <c r="Q96">
        <f t="shared" si="23"/>
        <v>10833584739209.674</v>
      </c>
      <c r="R96">
        <f>Q96/Sheet1!$G$10</f>
        <v>4.3334338956838694E-5</v>
      </c>
    </row>
    <row r="97" spans="1:18" x14ac:dyDescent="0.3">
      <c r="A97">
        <f t="shared" si="24"/>
        <v>3162277660.1683989</v>
      </c>
      <c r="B97">
        <f t="shared" si="18"/>
        <v>4.3948445319863758</v>
      </c>
      <c r="C97">
        <f t="shared" si="19"/>
        <v>0.97376889006547673</v>
      </c>
      <c r="D97">
        <f t="shared" si="20"/>
        <v>4.2795628819227032</v>
      </c>
      <c r="E97">
        <f t="shared" si="14"/>
        <v>8.5591257638454071E-2</v>
      </c>
      <c r="F97">
        <f t="shared" si="15"/>
        <v>1.9475377801309535E-2</v>
      </c>
      <c r="G97">
        <f t="shared" si="16"/>
        <v>1.0856052452022543E-10</v>
      </c>
      <c r="H97">
        <f t="shared" si="16"/>
        <v>5.6689493549260407E-12</v>
      </c>
      <c r="K97">
        <f t="shared" si="25"/>
        <v>4.2503065686863268E-13</v>
      </c>
      <c r="L97">
        <f t="shared" si="25"/>
        <v>8.1393479034593877E-12</v>
      </c>
      <c r="M97">
        <f t="shared" si="21"/>
        <v>2.0538975265026248E-13</v>
      </c>
      <c r="N97">
        <f t="shared" si="22"/>
        <v>1.7150464595859766E-12</v>
      </c>
      <c r="O97" s="1">
        <v>2.78815134E-13</v>
      </c>
      <c r="P97" s="1">
        <v>4.7410460299999998E-12</v>
      </c>
      <c r="Q97">
        <f t="shared" si="23"/>
        <v>21554089145960.887</v>
      </c>
      <c r="R97">
        <f>Q97/Sheet1!$G$10</f>
        <v>8.6216356583843551E-5</v>
      </c>
    </row>
    <row r="98" spans="1:18" x14ac:dyDescent="0.3">
      <c r="A98">
        <f t="shared" si="24"/>
        <v>3981071705.5349975</v>
      </c>
      <c r="B98">
        <f t="shared" si="18"/>
        <v>5.2738560504081251</v>
      </c>
      <c r="C98">
        <f t="shared" si="19"/>
        <v>0.98185860033402184</v>
      </c>
      <c r="D98">
        <f t="shared" si="20"/>
        <v>5.1781809200168345</v>
      </c>
      <c r="E98">
        <f t="shared" si="14"/>
        <v>0.10356361840033669</v>
      </c>
      <c r="F98">
        <f t="shared" si="15"/>
        <v>1.9637172006680439E-2</v>
      </c>
      <c r="G98">
        <f t="shared" ref="G98:H122" si="26">$T$8*$T$1^2*(SQRT((SQRT(5)*E98)^2+1)-1)</f>
        <v>1.5828589472927009E-10</v>
      </c>
      <c r="H98">
        <f t="shared" si="26"/>
        <v>5.7634861331059628E-12</v>
      </c>
      <c r="K98">
        <f t="shared" si="25"/>
        <v>2.9150766166343858E-13</v>
      </c>
      <c r="L98">
        <f t="shared" si="25"/>
        <v>8.0058405592048978E-12</v>
      </c>
      <c r="M98">
        <f t="shared" si="21"/>
        <v>1.6974655295869635E-13</v>
      </c>
      <c r="N98">
        <f t="shared" si="22"/>
        <v>1.7009158821785731E-12</v>
      </c>
      <c r="O98" s="1">
        <v>2.1649156900000001E-13</v>
      </c>
      <c r="P98" s="1">
        <v>4.0417777000000001E-12</v>
      </c>
      <c r="Q98">
        <f t="shared" si="23"/>
        <v>41935529800975.844</v>
      </c>
      <c r="R98">
        <f>Q98/Sheet1!$G$10</f>
        <v>1.6774211920390339E-4</v>
      </c>
    </row>
    <row r="99" spans="1:18" x14ac:dyDescent="0.3">
      <c r="A99">
        <f t="shared" si="24"/>
        <v>5011872336.2727547</v>
      </c>
      <c r="B99">
        <f t="shared" si="18"/>
        <v>6.3804659882090426</v>
      </c>
      <c r="C99">
        <f t="shared" si="19"/>
        <v>0.9876417466449825</v>
      </c>
      <c r="D99">
        <f t="shared" si="20"/>
        <v>6.3016145730036834</v>
      </c>
      <c r="E99">
        <f t="shared" si="14"/>
        <v>0.12603229146007366</v>
      </c>
      <c r="F99">
        <f t="shared" si="15"/>
        <v>1.975283493289965E-2</v>
      </c>
      <c r="G99">
        <f t="shared" si="26"/>
        <v>2.3298248308238633E-10</v>
      </c>
      <c r="H99">
        <f t="shared" si="26"/>
        <v>5.831546774955944E-12</v>
      </c>
      <c r="K99">
        <f t="shared" si="25"/>
        <v>1.9804729710309735E-13</v>
      </c>
      <c r="L99">
        <f t="shared" si="25"/>
        <v>7.9124034887267639E-12</v>
      </c>
      <c r="M99">
        <f t="shared" si="21"/>
        <v>1.3948462756432608E-13</v>
      </c>
      <c r="N99">
        <f t="shared" si="22"/>
        <v>1.6909561518991571E-12</v>
      </c>
      <c r="O99" s="1">
        <v>1.6943454800000001E-13</v>
      </c>
      <c r="P99" s="1">
        <v>3.4903289700000001E-12</v>
      </c>
      <c r="Q99">
        <f t="shared" si="23"/>
        <v>79280473378858.813</v>
      </c>
      <c r="R99">
        <f>Q99/Sheet1!$G$10</f>
        <v>3.1712189351543527E-4</v>
      </c>
    </row>
    <row r="100" spans="1:18" x14ac:dyDescent="0.3">
      <c r="A100">
        <f t="shared" si="24"/>
        <v>6309573444.8019733</v>
      </c>
      <c r="B100">
        <f t="shared" si="18"/>
        <v>7.7736053598505794</v>
      </c>
      <c r="C100">
        <f t="shared" si="19"/>
        <v>0.99169130159334729</v>
      </c>
      <c r="D100">
        <f t="shared" si="20"/>
        <v>7.7090168173832421</v>
      </c>
      <c r="E100">
        <f t="shared" si="14"/>
        <v>0.15418033634766484</v>
      </c>
      <c r="F100">
        <f t="shared" si="15"/>
        <v>1.9833826031866945E-2</v>
      </c>
      <c r="G100">
        <f t="shared" si="26"/>
        <v>3.4548535245957045E-10</v>
      </c>
      <c r="H100">
        <f t="shared" si="26"/>
        <v>5.879442611776419E-12</v>
      </c>
      <c r="K100">
        <f t="shared" si="25"/>
        <v>1.3355573751056296E-13</v>
      </c>
      <c r="L100">
        <f t="shared" si="25"/>
        <v>7.8479464965631287E-12</v>
      </c>
      <c r="M100">
        <f t="shared" si="21"/>
        <v>1.1401951540530042E-13</v>
      </c>
      <c r="N100">
        <f t="shared" si="22"/>
        <v>1.6840511605561968E-12</v>
      </c>
      <c r="O100" s="1">
        <v>1.33086927E-13</v>
      </c>
      <c r="P100" s="1">
        <v>3.0548140399999998E-12</v>
      </c>
      <c r="Q100">
        <f t="shared" si="23"/>
        <v>146818560270553.75</v>
      </c>
      <c r="R100">
        <f>Q100/Sheet1!$G$10</f>
        <v>5.87274241082215E-4</v>
      </c>
    </row>
    <row r="101" spans="1:18" x14ac:dyDescent="0.3">
      <c r="A101">
        <f t="shared" si="24"/>
        <v>7943282347.2428665</v>
      </c>
      <c r="B101">
        <f t="shared" si="18"/>
        <v>9.5274639169810698</v>
      </c>
      <c r="C101">
        <f t="shared" si="19"/>
        <v>0.99447647330970312</v>
      </c>
      <c r="D101">
        <f t="shared" si="20"/>
        <v>9.4748387157447844</v>
      </c>
      <c r="E101">
        <f t="shared" si="14"/>
        <v>0.1894967743148957</v>
      </c>
      <c r="F101">
        <f t="shared" si="15"/>
        <v>1.9889529466194062E-2</v>
      </c>
      <c r="G101">
        <f t="shared" si="26"/>
        <v>5.1480362112232519E-10</v>
      </c>
      <c r="H101">
        <f t="shared" si="26"/>
        <v>5.9124975663598258E-12</v>
      </c>
      <c r="K101">
        <f t="shared" si="25"/>
        <v>8.9629422081844264E-14</v>
      </c>
      <c r="L101">
        <f t="shared" si="25"/>
        <v>7.80407104255992E-12</v>
      </c>
      <c r="M101">
        <f t="shared" si="21"/>
        <v>9.2769743965003733E-14</v>
      </c>
      <c r="N101">
        <f t="shared" si="22"/>
        <v>1.6793347376068761E-12</v>
      </c>
      <c r="O101" s="1">
        <v>1.05371238E-13</v>
      </c>
      <c r="P101" s="1">
        <v>2.7240188500000001E-12</v>
      </c>
      <c r="Q101">
        <f t="shared" si="23"/>
        <v>262652935953516.81</v>
      </c>
      <c r="R101">
        <f>Q101/Sheet1!$G$10</f>
        <v>1.0506117438140673E-3</v>
      </c>
    </row>
    <row r="102" spans="1:18" x14ac:dyDescent="0.3">
      <c r="A102">
        <f t="shared" si="24"/>
        <v>10000000000.000065</v>
      </c>
      <c r="B102">
        <f t="shared" si="18"/>
        <v>11.735441023245295</v>
      </c>
      <c r="C102">
        <f t="shared" si="19"/>
        <v>0.99636284599122338</v>
      </c>
      <c r="D102">
        <f t="shared" si="20"/>
        <v>11.692757416882838</v>
      </c>
      <c r="E102">
        <f t="shared" si="14"/>
        <v>0.23385514833765675</v>
      </c>
      <c r="F102">
        <f t="shared" si="15"/>
        <v>1.9927256919824467E-2</v>
      </c>
      <c r="G102">
        <f t="shared" si="26"/>
        <v>7.6841032607872679E-10</v>
      </c>
      <c r="H102">
        <f t="shared" si="26"/>
        <v>5.9349379538784978E-12</v>
      </c>
      <c r="K102">
        <f t="shared" si="25"/>
        <v>6.0048062188726139E-14</v>
      </c>
      <c r="L102">
        <f t="shared" si="25"/>
        <v>7.7745633409159884E-12</v>
      </c>
      <c r="M102">
        <f t="shared" si="21"/>
        <v>7.5172889544447134E-14</v>
      </c>
      <c r="N102">
        <f t="shared" si="22"/>
        <v>1.676155322412005E-12</v>
      </c>
      <c r="O102" s="1">
        <v>8.3953651699999994E-14</v>
      </c>
      <c r="P102" s="1">
        <v>2.4749914400000001E-12</v>
      </c>
      <c r="Q102">
        <f t="shared" si="23"/>
        <v>455390167914222.5</v>
      </c>
      <c r="R102">
        <f>Q102/Sheet1!$G$10</f>
        <v>1.8215606716568901E-3</v>
      </c>
    </row>
    <row r="103" spans="1:18" x14ac:dyDescent="0.3">
      <c r="A103">
        <f t="shared" si="24"/>
        <v>12589254117.941755</v>
      </c>
      <c r="B103">
        <f t="shared" si="18"/>
        <v>14.515119510981082</v>
      </c>
      <c r="C103">
        <f t="shared" si="19"/>
        <v>0.99762400775252191</v>
      </c>
      <c r="D103">
        <f t="shared" si="20"/>
        <v>14.480631699551774</v>
      </c>
      <c r="E103">
        <f t="shared" si="14"/>
        <v>0.28961263399103548</v>
      </c>
      <c r="F103">
        <f t="shared" si="15"/>
        <v>1.9952480155050439E-2</v>
      </c>
      <c r="G103">
        <f t="shared" si="26"/>
        <v>1.1446813405892191E-9</v>
      </c>
      <c r="H103">
        <f t="shared" si="26"/>
        <v>5.949964472391162E-12</v>
      </c>
      <c r="K103">
        <f t="shared" si="25"/>
        <v>4.0309516203945093E-14</v>
      </c>
      <c r="L103">
        <f t="shared" si="25"/>
        <v>7.7549288337668722E-12</v>
      </c>
      <c r="M103">
        <f t="shared" si="21"/>
        <v>6.0700277446912476E-14</v>
      </c>
      <c r="N103">
        <f t="shared" si="22"/>
        <v>1.6740363848341238E-12</v>
      </c>
      <c r="O103" s="1">
        <v>6.7386872600000005E-14</v>
      </c>
      <c r="P103" s="1">
        <v>2.29143013E-12</v>
      </c>
      <c r="Q103">
        <f t="shared" si="23"/>
        <v>763447735619220.5</v>
      </c>
      <c r="R103">
        <f>Q103/Sheet1!$G$10</f>
        <v>3.0537909424768819E-3</v>
      </c>
    </row>
    <row r="104" spans="1:18" x14ac:dyDescent="0.3">
      <c r="A104">
        <f t="shared" si="24"/>
        <v>15848931924.61124</v>
      </c>
      <c r="B104">
        <f t="shared" si="18"/>
        <v>18.014527395809239</v>
      </c>
      <c r="C104">
        <f t="shared" si="19"/>
        <v>0.99845808934692348</v>
      </c>
      <c r="D104">
        <f t="shared" si="20"/>
        <v>17.986750604107502</v>
      </c>
      <c r="E104">
        <f t="shared" si="14"/>
        <v>0.35973501208215003</v>
      </c>
      <c r="F104">
        <f t="shared" si="15"/>
        <v>1.9969161786938468E-2</v>
      </c>
      <c r="G104">
        <f t="shared" si="26"/>
        <v>1.6949429867317342E-9</v>
      </c>
      <c r="H104">
        <f t="shared" si="26"/>
        <v>5.9599128283713913E-12</v>
      </c>
      <c r="K104">
        <f t="shared" si="25"/>
        <v>2.72230696890914E-14</v>
      </c>
      <c r="L104">
        <f t="shared" si="25"/>
        <v>7.7419842161421991E-12</v>
      </c>
      <c r="M104">
        <f t="shared" si="21"/>
        <v>4.8868101922123871E-14</v>
      </c>
      <c r="N104">
        <f t="shared" si="22"/>
        <v>1.6726379456288671E-12</v>
      </c>
      <c r="O104" s="1">
        <v>5.44849543E-14</v>
      </c>
      <c r="P104" s="1">
        <v>2.1650956699999998E-12</v>
      </c>
      <c r="Q104">
        <f t="shared" si="23"/>
        <v>1235965248864921.5</v>
      </c>
      <c r="R104">
        <f>Q104/Sheet1!$G$10</f>
        <v>4.9438609954596856E-3</v>
      </c>
    </row>
    <row r="105" spans="1:18" x14ac:dyDescent="0.3">
      <c r="A105">
        <f t="shared" si="24"/>
        <v>19952623149.688931</v>
      </c>
      <c r="B105">
        <f t="shared" si="18"/>
        <v>22.42002090825229</v>
      </c>
      <c r="C105">
        <f t="shared" si="19"/>
        <v>0.99900479135848541</v>
      </c>
      <c r="D105">
        <f t="shared" si="20"/>
        <v>22.397708309701461</v>
      </c>
      <c r="E105">
        <f t="shared" si="14"/>
        <v>0.44795416619402922</v>
      </c>
      <c r="F105">
        <f t="shared" si="15"/>
        <v>1.9980095827169708E-2</v>
      </c>
      <c r="G105">
        <f t="shared" si="26"/>
        <v>2.4845477360632915E-9</v>
      </c>
      <c r="H105">
        <f t="shared" si="26"/>
        <v>5.966438018517658E-12</v>
      </c>
      <c r="K105">
        <f t="shared" si="25"/>
        <v>1.8571408541316636E-14</v>
      </c>
      <c r="L105">
        <f t="shared" si="25"/>
        <v>7.7335172013231497E-12</v>
      </c>
      <c r="M105">
        <f t="shared" si="21"/>
        <v>3.9244120408007243E-14</v>
      </c>
      <c r="N105">
        <f t="shared" si="22"/>
        <v>1.6717226001396362E-12</v>
      </c>
      <c r="O105" s="1">
        <v>4.4504085699999999E-14</v>
      </c>
      <c r="P105" s="1">
        <v>2.0734162900000001E-12</v>
      </c>
      <c r="Q105">
        <f t="shared" si="23"/>
        <v>1934417714783128.5</v>
      </c>
      <c r="R105">
        <f>Q105/Sheet1!$G$10</f>
        <v>7.7376708591325137E-3</v>
      </c>
    </row>
    <row r="106" spans="1:18" x14ac:dyDescent="0.3">
      <c r="A106">
        <f t="shared" si="24"/>
        <v>25118864315.09597</v>
      </c>
      <c r="B106">
        <f t="shared" si="18"/>
        <v>27.966208642561188</v>
      </c>
      <c r="C106">
        <f t="shared" si="19"/>
        <v>0.99936049829635176</v>
      </c>
      <c r="D106">
        <f t="shared" si="20"/>
        <v>27.948324204489687</v>
      </c>
      <c r="E106">
        <f t="shared" si="14"/>
        <v>0.55896648408979377</v>
      </c>
      <c r="F106">
        <f t="shared" si="15"/>
        <v>1.9987209965927035E-2</v>
      </c>
      <c r="G106">
        <f t="shared" si="26"/>
        <v>3.5929321714141809E-9</v>
      </c>
      <c r="H106">
        <f t="shared" si="26"/>
        <v>5.9706854913068913E-12</v>
      </c>
      <c r="K106">
        <f t="shared" si="25"/>
        <v>1.2842310638075131E-14</v>
      </c>
      <c r="L106">
        <f t="shared" si="25"/>
        <v>7.7280156715699061E-12</v>
      </c>
      <c r="M106">
        <f t="shared" si="21"/>
        <v>3.1450127576098004E-14</v>
      </c>
      <c r="N106">
        <f t="shared" si="22"/>
        <v>1.6711275762938153E-12</v>
      </c>
      <c r="O106" s="1">
        <v>3.6692383100000003E-14</v>
      </c>
      <c r="P106" s="1">
        <v>2.0114144799999998E-12</v>
      </c>
      <c r="Q106">
        <f t="shared" si="23"/>
        <v>2933479939466374.5</v>
      </c>
      <c r="R106">
        <f>Q106/Sheet1!$G$10</f>
        <v>1.1733919757865498E-2</v>
      </c>
    </row>
    <row r="107" spans="1:18" x14ac:dyDescent="0.3">
      <c r="A107">
        <f t="shared" si="24"/>
        <v>31622776601.68401</v>
      </c>
      <c r="B107">
        <f t="shared" si="18"/>
        <v>34.948445319863779</v>
      </c>
      <c r="C107">
        <f t="shared" si="19"/>
        <v>0.9995905478056194</v>
      </c>
      <c r="D107">
        <f t="shared" si="20"/>
        <v>34.934135602237369</v>
      </c>
      <c r="E107">
        <f t="shared" si="14"/>
        <v>0.69868271204474741</v>
      </c>
      <c r="F107">
        <f t="shared" si="15"/>
        <v>1.9991810956112389E-2</v>
      </c>
      <c r="G107">
        <f t="shared" si="26"/>
        <v>5.1136401404366347E-9</v>
      </c>
      <c r="H107">
        <f t="shared" si="26"/>
        <v>5.973433300725188E-12</v>
      </c>
      <c r="K107">
        <f t="shared" si="25"/>
        <v>9.0232299848332432E-15</v>
      </c>
      <c r="L107">
        <f t="shared" si="25"/>
        <v>7.7244607454197297E-12</v>
      </c>
      <c r="M107">
        <f t="shared" si="21"/>
        <v>2.5161016484777541E-14</v>
      </c>
      <c r="N107">
        <f t="shared" si="22"/>
        <v>1.6707429767398338E-12</v>
      </c>
      <c r="O107" s="1">
        <v>3.0571294400000003E-14</v>
      </c>
      <c r="P107" s="1">
        <v>1.9712463700000002E-12</v>
      </c>
      <c r="Q107">
        <f t="shared" si="23"/>
        <v>4311892969934247</v>
      </c>
      <c r="R107">
        <f>Q107/Sheet1!$G$10</f>
        <v>1.7247571879736988E-2</v>
      </c>
    </row>
    <row r="108" spans="1:18" x14ac:dyDescent="0.3">
      <c r="A108">
        <f t="shared" si="24"/>
        <v>39810717055.349998</v>
      </c>
      <c r="B108">
        <f t="shared" si="18"/>
        <v>43.738560504081271</v>
      </c>
      <c r="C108">
        <f t="shared" si="19"/>
        <v>0.99973860468592646</v>
      </c>
      <c r="D108">
        <f t="shared" si="20"/>
        <v>43.727127449321181</v>
      </c>
      <c r="E108">
        <f t="shared" si="14"/>
        <v>0.87454254898642358</v>
      </c>
      <c r="F108">
        <f t="shared" si="15"/>
        <v>1.999477209371853E-2</v>
      </c>
      <c r="G108">
        <f t="shared" si="26"/>
        <v>7.1559755665360958E-9</v>
      </c>
      <c r="H108">
        <f t="shared" si="26"/>
        <v>5.9752020890666298E-12</v>
      </c>
      <c r="K108">
        <f t="shared" si="25"/>
        <v>6.447974929177949E-15</v>
      </c>
      <c r="L108">
        <f t="shared" si="25"/>
        <v>7.7221741388904829E-12</v>
      </c>
      <c r="M108">
        <f t="shared" si="21"/>
        <v>2.0101443041006201E-14</v>
      </c>
      <c r="N108">
        <f t="shared" si="22"/>
        <v>1.6704955470699466E-12</v>
      </c>
      <c r="O108" s="1">
        <v>2.5733858200000001E-14</v>
      </c>
      <c r="P108" s="1">
        <v>1.9429431399999999E-12</v>
      </c>
      <c r="Q108">
        <f t="shared" si="23"/>
        <v>6174000141650654</v>
      </c>
      <c r="R108">
        <f>Q108/Sheet1!$G$10</f>
        <v>2.4696000566602615E-2</v>
      </c>
    </row>
    <row r="109" spans="1:18" x14ac:dyDescent="0.3">
      <c r="A109">
        <f t="shared" si="24"/>
        <v>50118723362.727577</v>
      </c>
      <c r="B109">
        <f t="shared" si="18"/>
        <v>54.804659882090455</v>
      </c>
      <c r="C109">
        <f t="shared" si="19"/>
        <v>0.99983351650535435</v>
      </c>
      <c r="D109">
        <f t="shared" si="20"/>
        <v>54.795535810790419</v>
      </c>
      <c r="E109">
        <f t="shared" si="14"/>
        <v>1.0959107162158084</v>
      </c>
      <c r="F109">
        <f t="shared" si="15"/>
        <v>1.9996670330107089E-2</v>
      </c>
      <c r="G109">
        <f t="shared" si="26"/>
        <v>9.8495195259437932E-9</v>
      </c>
      <c r="H109">
        <f t="shared" si="26"/>
        <v>5.9763361078302837E-12</v>
      </c>
      <c r="K109">
        <f t="shared" si="25"/>
        <v>4.6846499390449586E-15</v>
      </c>
      <c r="L109">
        <f t="shared" si="25"/>
        <v>7.720708844735051E-12</v>
      </c>
      <c r="M109">
        <f t="shared" si="21"/>
        <v>1.6041057884796864E-14</v>
      </c>
      <c r="N109">
        <f t="shared" si="22"/>
        <v>1.6703369708979126E-12</v>
      </c>
      <c r="O109" s="1">
        <v>2.1866520700000001E-14</v>
      </c>
      <c r="P109" s="1">
        <v>1.9254361599999998E-12</v>
      </c>
      <c r="Q109">
        <f t="shared" si="23"/>
        <v>8628753023317716</v>
      </c>
      <c r="R109">
        <f>Q109/Sheet1!$G$10</f>
        <v>3.4515012093270861E-2</v>
      </c>
    </row>
    <row r="110" spans="1:18" x14ac:dyDescent="0.3">
      <c r="A110">
        <f t="shared" si="24"/>
        <v>63095734448.019768</v>
      </c>
      <c r="B110">
        <f t="shared" si="18"/>
        <v>68.736053598505833</v>
      </c>
      <c r="C110">
        <f t="shared" si="19"/>
        <v>0.99989416634413608</v>
      </c>
      <c r="D110">
        <f t="shared" si="20"/>
        <v>68.728779010663843</v>
      </c>
      <c r="E110">
        <f t="shared" si="14"/>
        <v>1.3745755802132769</v>
      </c>
      <c r="F110">
        <f t="shared" si="15"/>
        <v>1.9997883326882723E-2</v>
      </c>
      <c r="G110">
        <f t="shared" si="26"/>
        <v>1.335164767080774E-8</v>
      </c>
      <c r="H110">
        <f t="shared" si="26"/>
        <v>5.977060816257056E-12</v>
      </c>
      <c r="K110">
        <f t="shared" si="25"/>
        <v>3.4558694315847892E-15</v>
      </c>
      <c r="L110">
        <f t="shared" si="25"/>
        <v>7.7197727219595869E-12</v>
      </c>
      <c r="M110">
        <f t="shared" si="21"/>
        <v>1.2789087401552232E-14</v>
      </c>
      <c r="N110">
        <f t="shared" si="22"/>
        <v>1.6702356545072325E-12</v>
      </c>
      <c r="O110" s="1">
        <v>1.8738770200000001E-14</v>
      </c>
      <c r="P110" s="1">
        <v>1.9143185599999999E-12</v>
      </c>
      <c r="Q110">
        <f t="shared" si="23"/>
        <v>1.1817895700537718E+16</v>
      </c>
      <c r="R110">
        <f>Q110/Sheet1!$G$10</f>
        <v>4.7271582802150873E-2</v>
      </c>
    </row>
    <row r="111" spans="1:18" x14ac:dyDescent="0.3">
      <c r="A111">
        <f t="shared" si="24"/>
        <v>79432823472.428711</v>
      </c>
      <c r="B111">
        <f t="shared" si="18"/>
        <v>86.27463916981074</v>
      </c>
      <c r="C111">
        <f t="shared" si="19"/>
        <v>0.99993282335832445</v>
      </c>
      <c r="D111">
        <f t="shared" si="20"/>
        <v>86.268843529289541</v>
      </c>
      <c r="E111">
        <f t="shared" si="14"/>
        <v>1.7253768705857908</v>
      </c>
      <c r="F111">
        <f t="shared" si="15"/>
        <v>1.999865646716649E-2</v>
      </c>
      <c r="G111">
        <f t="shared" si="26"/>
        <v>1.7857523085294081E-8</v>
      </c>
      <c r="H111">
        <f t="shared" si="26"/>
        <v>5.9775227540449921E-12</v>
      </c>
      <c r="K111">
        <f t="shared" si="25"/>
        <v>2.5838718408172145E-15</v>
      </c>
      <c r="L111">
        <f t="shared" si="25"/>
        <v>7.7191761446011582E-12</v>
      </c>
      <c r="M111">
        <f t="shared" si="21"/>
        <v>1.0188827458558923E-14</v>
      </c>
      <c r="N111">
        <f t="shared" si="22"/>
        <v>1.6701710838461982E-12</v>
      </c>
      <c r="O111" s="1">
        <v>1.6176176500000001E-14</v>
      </c>
      <c r="P111" s="1">
        <v>1.90742738E-12</v>
      </c>
      <c r="Q111">
        <f t="shared" si="23"/>
        <v>1.5916103961859878E+16</v>
      </c>
      <c r="R111">
        <f>Q111/Sheet1!$G$10</f>
        <v>6.3664415847439509E-2</v>
      </c>
    </row>
    <row r="112" spans="1:18" x14ac:dyDescent="0.3">
      <c r="A112">
        <f t="shared" si="24"/>
        <v>100000000000.00072</v>
      </c>
      <c r="B112">
        <f t="shared" si="18"/>
        <v>108.35441023245303</v>
      </c>
      <c r="C112">
        <f t="shared" si="19"/>
        <v>0.99995741211555556</v>
      </c>
      <c r="D112">
        <f t="shared" si="20"/>
        <v>108.349795647351</v>
      </c>
      <c r="E112">
        <f t="shared" si="14"/>
        <v>2.1669959129470202</v>
      </c>
      <c r="F112">
        <f t="shared" si="15"/>
        <v>1.999914824231111E-2</v>
      </c>
      <c r="G112">
        <f t="shared" si="26"/>
        <v>2.3612201131263714E-8</v>
      </c>
      <c r="H112">
        <f t="shared" si="26"/>
        <v>5.9778165903609497E-12</v>
      </c>
      <c r="K112">
        <f t="shared" si="25"/>
        <v>1.9541401833029888E-15</v>
      </c>
      <c r="L112">
        <f t="shared" si="25"/>
        <v>7.7187967127055365E-12</v>
      </c>
      <c r="M112">
        <f t="shared" si="21"/>
        <v>8.1124136553998039E-15</v>
      </c>
      <c r="N112">
        <f t="shared" si="22"/>
        <v>1.6701300146658338E-12</v>
      </c>
      <c r="O112" s="1">
        <v>1.4050655599999999E-14</v>
      </c>
      <c r="P112" s="1">
        <v>1.9032962699999998E-12</v>
      </c>
      <c r="Q112">
        <f t="shared" si="23"/>
        <v>2.1141556561625772E+16</v>
      </c>
      <c r="R112">
        <f>Q112/Sheet1!$G$10</f>
        <v>8.456622624650309E-2</v>
      </c>
    </row>
    <row r="113" spans="1:18" x14ac:dyDescent="0.3">
      <c r="A113">
        <f t="shared" si="24"/>
        <v>125892541179.41763</v>
      </c>
      <c r="B113">
        <f t="shared" si="18"/>
        <v>136.15119510981089</v>
      </c>
      <c r="C113">
        <f t="shared" si="19"/>
        <v>0.99997302677060729</v>
      </c>
      <c r="D113">
        <f t="shared" si="20"/>
        <v>136.14752267239311</v>
      </c>
      <c r="E113">
        <f t="shared" si="14"/>
        <v>2.7229504534478624</v>
      </c>
      <c r="F113">
        <f t="shared" si="15"/>
        <v>1.9999460535412145E-2</v>
      </c>
      <c r="G113">
        <f t="shared" si="26"/>
        <v>3.0925035230134539E-8</v>
      </c>
      <c r="H113">
        <f t="shared" si="26"/>
        <v>5.9780031896551468E-12</v>
      </c>
      <c r="K113">
        <f t="shared" si="25"/>
        <v>1.492045221726138E-15</v>
      </c>
      <c r="L113">
        <f t="shared" si="25"/>
        <v>7.718555775728264E-12</v>
      </c>
      <c r="M113">
        <f t="shared" si="21"/>
        <v>6.4560731221265223E-15</v>
      </c>
      <c r="N113">
        <f t="shared" si="22"/>
        <v>1.6701039354583227E-12</v>
      </c>
      <c r="O113" s="1">
        <v>1.22655962E-14</v>
      </c>
      <c r="P113" s="1">
        <v>1.9009384299999999E-12</v>
      </c>
      <c r="Q113">
        <f t="shared" si="23"/>
        <v>2.7777372112426692E+16</v>
      </c>
      <c r="R113">
        <f>Q113/Sheet1!$G$10</f>
        <v>0.11110948844970676</v>
      </c>
    </row>
    <row r="114" spans="1:18" x14ac:dyDescent="0.3">
      <c r="A114">
        <f t="shared" si="24"/>
        <v>158489319246.11252</v>
      </c>
      <c r="B114">
        <f t="shared" si="18"/>
        <v>171.14527395809253</v>
      </c>
      <c r="C114">
        <f t="shared" si="19"/>
        <v>0.9999829295924737</v>
      </c>
      <c r="D114">
        <f t="shared" si="20"/>
        <v>171.14235243851988</v>
      </c>
      <c r="E114">
        <f t="shared" si="14"/>
        <v>3.4228470487703975</v>
      </c>
      <c r="F114">
        <f t="shared" si="15"/>
        <v>1.9999658591849476E-2</v>
      </c>
      <c r="G114">
        <f t="shared" si="26"/>
        <v>4.018706743448729E-8</v>
      </c>
      <c r="H114">
        <f t="shared" si="26"/>
        <v>5.9781215325272027E-12</v>
      </c>
      <c r="K114">
        <f t="shared" si="25"/>
        <v>1.1481691497408809E-15</v>
      </c>
      <c r="L114">
        <f t="shared" si="25"/>
        <v>7.7184029792262774E-12</v>
      </c>
      <c r="M114">
        <f t="shared" si="21"/>
        <v>5.1359488124665539E-15</v>
      </c>
      <c r="N114">
        <f t="shared" si="22"/>
        <v>1.6700873964342234E-12</v>
      </c>
      <c r="O114" s="1">
        <v>1.07516824E-14</v>
      </c>
      <c r="P114" s="1">
        <v>1.89968935E-12</v>
      </c>
      <c r="Q114">
        <f t="shared" si="23"/>
        <v>3.6174379582016728E+16</v>
      </c>
      <c r="R114">
        <f>Q114/Sheet1!$G$10</f>
        <v>0.1446975183280669</v>
      </c>
    </row>
    <row r="115" spans="1:18" x14ac:dyDescent="0.3">
      <c r="A115">
        <f t="shared" si="24"/>
        <v>199526231496.88943</v>
      </c>
      <c r="B115">
        <f t="shared" si="18"/>
        <v>215.20020908252306</v>
      </c>
      <c r="C115">
        <f t="shared" si="19"/>
        <v>0.99998920340101216</v>
      </c>
      <c r="D115">
        <f t="shared" si="20"/>
        <v>215.19788565216351</v>
      </c>
      <c r="E115">
        <f t="shared" si="14"/>
        <v>4.3039577130432702</v>
      </c>
      <c r="F115">
        <f t="shared" si="15"/>
        <v>1.9999784068020245E-2</v>
      </c>
      <c r="G115">
        <f t="shared" si="26"/>
        <v>5.1892415707724055E-8</v>
      </c>
      <c r="H115">
        <f t="shared" si="26"/>
        <v>5.9781965077724614E-12</v>
      </c>
      <c r="K115">
        <f t="shared" si="25"/>
        <v>8.8917716428388716E-16</v>
      </c>
      <c r="L115">
        <f t="shared" si="25"/>
        <v>7.7183061792707019E-12</v>
      </c>
      <c r="M115">
        <f t="shared" si="21"/>
        <v>4.0845120717872237E-15</v>
      </c>
      <c r="N115">
        <f t="shared" si="22"/>
        <v>1.6700769185125298E-12</v>
      </c>
      <c r="O115" s="1">
        <v>9.4570040999999997E-15</v>
      </c>
      <c r="P115" s="1">
        <v>1.8991091099999999E-12</v>
      </c>
      <c r="Q115">
        <f t="shared" si="23"/>
        <v>4.677130220709204E+16</v>
      </c>
      <c r="R115">
        <f>Q115/Sheet1!$G$10</f>
        <v>0.18708520882836815</v>
      </c>
    </row>
    <row r="116" spans="1:18" x14ac:dyDescent="0.3">
      <c r="A116">
        <f t="shared" si="24"/>
        <v>251188643150.95987</v>
      </c>
      <c r="B116">
        <f t="shared" si="18"/>
        <v>270.66208642561207</v>
      </c>
      <c r="C116">
        <f t="shared" si="19"/>
        <v>0.99999317478029703</v>
      </c>
      <c r="D116">
        <f t="shared" si="20"/>
        <v>270.66023909740693</v>
      </c>
      <c r="E116">
        <f t="shared" si="14"/>
        <v>5.4132047819481386</v>
      </c>
      <c r="F116">
        <f t="shared" si="15"/>
        <v>1.9999863495605941E-2</v>
      </c>
      <c r="G116">
        <f t="shared" si="26"/>
        <v>6.6664913400627192E-8</v>
      </c>
      <c r="H116">
        <f t="shared" si="26"/>
        <v>5.9782439680450243E-12</v>
      </c>
      <c r="K116">
        <f t="shared" si="25"/>
        <v>6.9214146832448465E-16</v>
      </c>
      <c r="L116">
        <f t="shared" si="25"/>
        <v>7.7182449049371438E-12</v>
      </c>
      <c r="M116">
        <f t="shared" si="21"/>
        <v>3.2475341213787082E-15</v>
      </c>
      <c r="N116">
        <f t="shared" si="22"/>
        <v>1.6700702859583829E-12</v>
      </c>
      <c r="O116" s="1">
        <v>8.3397341299999996E-15</v>
      </c>
      <c r="P116" s="1">
        <v>1.89895965E-12</v>
      </c>
      <c r="Q116">
        <f t="shared" si="23"/>
        <v>6.0147334457060704E+16</v>
      </c>
      <c r="R116">
        <f>Q116/Sheet1!$G$10</f>
        <v>0.24058933782824282</v>
      </c>
    </row>
    <row r="117" spans="1:18" x14ac:dyDescent="0.3">
      <c r="A117">
        <f t="shared" si="24"/>
        <v>316227766016.84027</v>
      </c>
      <c r="B117">
        <f t="shared" si="18"/>
        <v>340.48445319863794</v>
      </c>
      <c r="C117">
        <f t="shared" si="19"/>
        <v>0.99999568703068853</v>
      </c>
      <c r="D117">
        <f t="shared" si="20"/>
        <v>340.48298469964027</v>
      </c>
      <c r="E117">
        <f t="shared" si="14"/>
        <v>6.8096596939928054</v>
      </c>
      <c r="F117">
        <f t="shared" si="15"/>
        <v>1.9999913740613769E-2</v>
      </c>
      <c r="G117">
        <f t="shared" si="26"/>
        <v>8.5291512708630037E-8</v>
      </c>
      <c r="H117">
        <f t="shared" si="26"/>
        <v>5.9782739909832438E-12</v>
      </c>
      <c r="K117">
        <f t="shared" si="25"/>
        <v>5.4098643090622526E-16</v>
      </c>
      <c r="L117">
        <f t="shared" si="25"/>
        <v>7.7182061438515361E-12</v>
      </c>
      <c r="M117">
        <f t="shared" si="21"/>
        <v>2.5815632535785779E-15</v>
      </c>
      <c r="N117">
        <f t="shared" si="22"/>
        <v>1.6700660903055577E-12</v>
      </c>
      <c r="O117" s="1">
        <v>7.3708939299999994E-15</v>
      </c>
      <c r="P117" s="1">
        <v>1.8989630799999998E-12</v>
      </c>
      <c r="Q117">
        <f t="shared" si="23"/>
        <v>7.6998043338257776E+16</v>
      </c>
      <c r="R117">
        <f>Q117/Sheet1!$G$10</f>
        <v>0.30799217335303108</v>
      </c>
    </row>
    <row r="118" spans="1:18" x14ac:dyDescent="0.3">
      <c r="A118">
        <f t="shared" si="24"/>
        <v>398107170553.50024</v>
      </c>
      <c r="B118">
        <f t="shared" si="18"/>
        <v>428.385605040813</v>
      </c>
      <c r="C118">
        <f t="shared" si="19"/>
        <v>0.99999727541188277</v>
      </c>
      <c r="D118">
        <f t="shared" si="20"/>
        <v>428.38443786648389</v>
      </c>
      <c r="E118">
        <f t="shared" si="14"/>
        <v>8.5676887573296785</v>
      </c>
      <c r="F118">
        <f t="shared" si="15"/>
        <v>1.9999945508237655E-2</v>
      </c>
      <c r="G118">
        <f t="shared" si="26"/>
        <v>1.0876429239332377E-7</v>
      </c>
      <c r="H118">
        <f t="shared" si="26"/>
        <v>5.978292973154279E-12</v>
      </c>
      <c r="K118">
        <f t="shared" si="25"/>
        <v>4.2423436986077433E-16</v>
      </c>
      <c r="L118">
        <f t="shared" si="25"/>
        <v>7.7181816371387073E-12</v>
      </c>
      <c r="M118">
        <f t="shared" si="21"/>
        <v>2.0518447545550262E-15</v>
      </c>
      <c r="N118">
        <f t="shared" si="22"/>
        <v>1.6700634375967589E-12</v>
      </c>
      <c r="O118" s="1">
        <v>6.5229921100000003E-15</v>
      </c>
      <c r="P118" s="1">
        <v>1.8990889200000001E-12</v>
      </c>
      <c r="Q118">
        <f t="shared" si="23"/>
        <v>9.8309961734743456E+16</v>
      </c>
      <c r="R118">
        <f>Q118/Sheet1!$G$10</f>
        <v>0.39323984693897385</v>
      </c>
    </row>
    <row r="119" spans="1:18" x14ac:dyDescent="0.3">
      <c r="A119">
        <f t="shared" si="24"/>
        <v>501187233627.27606</v>
      </c>
      <c r="B119">
        <f t="shared" si="18"/>
        <v>539.04659882090482</v>
      </c>
      <c r="C119">
        <f t="shared" si="19"/>
        <v>0.99999827925008133</v>
      </c>
      <c r="D119">
        <f t="shared" si="20"/>
        <v>539.04567125651374</v>
      </c>
      <c r="E119">
        <f t="shared" si="14"/>
        <v>10.780913425130276</v>
      </c>
      <c r="F119">
        <f t="shared" si="15"/>
        <v>1.9999965585001628E-2</v>
      </c>
      <c r="G119">
        <f t="shared" si="26"/>
        <v>1.3833334358959007E-7</v>
      </c>
      <c r="H119">
        <f t="shared" si="26"/>
        <v>5.9783049696792396E-12</v>
      </c>
      <c r="K119">
        <f t="shared" si="25"/>
        <v>3.3355335633127131E-16</v>
      </c>
      <c r="L119">
        <f t="shared" si="25"/>
        <v>7.7181661492438711E-12</v>
      </c>
      <c r="M119">
        <f t="shared" si="21"/>
        <v>1.6306194607229711E-15</v>
      </c>
      <c r="N119">
        <f t="shared" si="22"/>
        <v>1.6700617611204013E-12</v>
      </c>
      <c r="O119" s="1">
        <v>5.7841433200000003E-15</v>
      </c>
      <c r="P119" s="1">
        <v>1.8992974899999999E-12</v>
      </c>
      <c r="Q119">
        <f t="shared" si="23"/>
        <v>1.2501595658388419E+17</v>
      </c>
      <c r="R119">
        <f>Q119/Sheet1!$G$10</f>
        <v>0.50006382633553681</v>
      </c>
    </row>
    <row r="120" spans="1:18" x14ac:dyDescent="0.3">
      <c r="A120">
        <f t="shared" si="24"/>
        <v>630957344480.198</v>
      </c>
      <c r="B120">
        <f t="shared" si="18"/>
        <v>678.36053598505862</v>
      </c>
      <c r="C120">
        <f t="shared" si="19"/>
        <v>0.99999891345156411</v>
      </c>
      <c r="D120">
        <f t="shared" si="20"/>
        <v>678.35979891347927</v>
      </c>
      <c r="E120">
        <f t="shared" si="14"/>
        <v>13.567195978269586</v>
      </c>
      <c r="F120">
        <f t="shared" si="15"/>
        <v>1.9999978269031281E-2</v>
      </c>
      <c r="G120">
        <f t="shared" si="26"/>
        <v>1.7557337089048531E-7</v>
      </c>
      <c r="H120">
        <f t="shared" si="26"/>
        <v>5.9783125488082695E-12</v>
      </c>
      <c r="K120">
        <f t="shared" si="25"/>
        <v>2.6280495050479904E-16</v>
      </c>
      <c r="L120">
        <f t="shared" si="25"/>
        <v>7.7181563643795581E-12</v>
      </c>
      <c r="M120">
        <f t="shared" si="21"/>
        <v>1.2957406426164957E-15</v>
      </c>
      <c r="N120">
        <f t="shared" si="22"/>
        <v>1.6700607019636055E-12</v>
      </c>
      <c r="O120" s="1">
        <v>5.1331847700000002E-15</v>
      </c>
      <c r="P120" s="1">
        <v>1.8995555999999999E-12</v>
      </c>
      <c r="Q120">
        <f t="shared" si="23"/>
        <v>1.5871235266722483E+17</v>
      </c>
      <c r="R120">
        <f>Q120/Sheet1!$G$10</f>
        <v>0.63484941066889933</v>
      </c>
    </row>
    <row r="121" spans="1:18" x14ac:dyDescent="0.3">
      <c r="A121">
        <f t="shared" si="24"/>
        <v>794328234724.28748</v>
      </c>
      <c r="B121">
        <f t="shared" si="18"/>
        <v>853.74639169810791</v>
      </c>
      <c r="C121">
        <f t="shared" si="19"/>
        <v>0.99999931401851982</v>
      </c>
      <c r="D121">
        <f t="shared" si="20"/>
        <v>853.74580604389439</v>
      </c>
      <c r="E121">
        <f t="shared" si="14"/>
        <v>17.074916120877887</v>
      </c>
      <c r="F121">
        <f t="shared" si="15"/>
        <v>1.9999986280370398E-2</v>
      </c>
      <c r="G121">
        <f t="shared" si="26"/>
        <v>2.224675669053952E-7</v>
      </c>
      <c r="H121">
        <f t="shared" si="26"/>
        <v>5.9783173358514064E-12</v>
      </c>
      <c r="K121">
        <f t="shared" si="25"/>
        <v>2.0740799069581458E-16</v>
      </c>
      <c r="L121">
        <f t="shared" si="25"/>
        <v>7.7181501841878112E-12</v>
      </c>
      <c r="M121">
        <f t="shared" si="21"/>
        <v>1.0295551152893826E-15</v>
      </c>
      <c r="N121">
        <f t="shared" si="22"/>
        <v>1.6700600329920152E-12</v>
      </c>
      <c r="O121" s="1">
        <v>4.5611022400000003E-15</v>
      </c>
      <c r="P121" s="1">
        <v>1.89964119E-12</v>
      </c>
      <c r="Q121">
        <f t="shared" si="23"/>
        <v>2.0101355343697379E+17</v>
      </c>
      <c r="R121">
        <f>Q121/Sheet1!$G$10</f>
        <v>0.80405421374789521</v>
      </c>
    </row>
    <row r="122" spans="1:18" x14ac:dyDescent="0.3">
      <c r="A122">
        <f>A121*(10^0.1)</f>
        <v>1000000000000.0076</v>
      </c>
      <c r="B122">
        <f t="shared" si="18"/>
        <v>1074.5441023245307</v>
      </c>
      <c r="C122">
        <f t="shared" si="19"/>
        <v>0.99999956696638692</v>
      </c>
      <c r="D122">
        <f t="shared" si="20"/>
        <v>1074.5436370108157</v>
      </c>
      <c r="E122">
        <f t="shared" si="14"/>
        <v>21.490872740216314</v>
      </c>
      <c r="F122">
        <f t="shared" si="15"/>
        <v>1.9999991339327738E-2</v>
      </c>
      <c r="G122">
        <f t="shared" si="26"/>
        <v>2.8151323310122135E-7</v>
      </c>
      <c r="H122">
        <f t="shared" si="26"/>
        <v>5.9783203587496561E-12</v>
      </c>
      <c r="K122">
        <f t="shared" si="25"/>
        <v>1.639054425205084E-16</v>
      </c>
      <c r="L122">
        <f t="shared" si="25"/>
        <v>7.7181462815560886E-12</v>
      </c>
      <c r="M122">
        <f t="shared" si="21"/>
        <v>8.1800155107195636E-16</v>
      </c>
      <c r="N122">
        <f t="shared" si="22"/>
        <v>1.6700596105537091E-12</v>
      </c>
      <c r="O122" s="1">
        <v>4.0522502400000003E-15</v>
      </c>
      <c r="P122" s="1">
        <v>1.900156E-12</v>
      </c>
      <c r="Q122">
        <f t="shared" si="23"/>
        <v>2.5459786813094842E+17</v>
      </c>
      <c r="R122">
        <f>Q122/Sheet1!$G$10</f>
        <v>1.0183914725237937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3</vt:i4>
      </vt:variant>
    </vt:vector>
  </HeadingPairs>
  <TitlesOfParts>
    <vt:vector size="7" baseType="lpstr">
      <vt:lpstr>Sheet1</vt:lpstr>
      <vt:lpstr>rlimitsN=500</vt:lpstr>
      <vt:lpstr>rlimitsN=500 (0.02,emf20)</vt:lpstr>
      <vt:lpstr>rlimitsN=500 (0.02,emasp1.9)</vt:lpstr>
      <vt:lpstr>Chart1</vt:lpstr>
      <vt:lpstr>Chart1 (2)</vt:lpstr>
      <vt:lpstr>Chart1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Brooks, Stephen</dc:creator>
  <cp:lastModifiedBy>Brooks, Stephen</cp:lastModifiedBy>
  <dcterms:created xsi:type="dcterms:W3CDTF">2015-06-05T18:17:20Z</dcterms:created>
  <dcterms:modified xsi:type="dcterms:W3CDTF">2023-09-22T17:39:56Z</dcterms:modified>
</cp:coreProperties>
</file>