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<sst xmlns="http://schemas.openxmlformats.org/spreadsheetml/2006/main" count="54" uniqueCount="41">
  <si>
    <t>GeV</t>
  </si>
  <si>
    <t>T</t>
  </si>
  <si>
    <t>C</t>
  </si>
  <si>
    <t>Reduced current</t>
  </si>
  <si>
    <t>Nominal current</t>
  </si>
  <si>
    <t>Current (A)</t>
  </si>
  <si>
    <t>Energy (GeV)</t>
  </si>
  <si>
    <t>Brms (T)</t>
  </si>
  <si>
    <t>Electron mass (kg)</t>
  </si>
  <si>
    <t>Synchrotron radiation formula</t>
  </si>
  <si>
    <t>Epsilon0</t>
  </si>
  <si>
    <t>c (m/s)</t>
  </si>
  <si>
    <t>Electron charge (C)</t>
  </si>
  <si>
    <t>W/electron</t>
  </si>
  <si>
    <t>electrons/m</t>
  </si>
  <si>
    <t>W/m</t>
  </si>
  <si>
    <t>W/turn</t>
  </si>
  <si>
    <t>r_arcs (m)</t>
  </si>
  <si>
    <t>C_arcs (m)</t>
  </si>
  <si>
    <t>x2</t>
  </si>
  <si>
    <t>x2 sum</t>
  </si>
  <si>
    <t>x2 sum, top x1</t>
  </si>
  <si>
    <t>eRHIC(8).txt</t>
  </si>
  <si>
    <t>Injection</t>
  </si>
  <si>
    <t>Linac</t>
  </si>
  <si>
    <t xml:space="preserve">from </t>
  </si>
  <si>
    <t>http://en.wikipedia.org/wiki/Synchrotron_radiation#Velocity_.E2.8A.A5_acceleration:_synchrotron_radiation</t>
  </si>
  <si>
    <t>Original</t>
  </si>
  <si>
    <t>Packing factor</t>
  </si>
  <si>
    <t>FFAG limit:</t>
  </si>
  <si>
    <t>Limit</t>
  </si>
  <si>
    <t>eRHIC(9.4).txt</t>
  </si>
  <si>
    <t>Linac passes</t>
  </si>
  <si>
    <t>SR in arcs (W)</t>
  </si>
  <si>
    <t>Linac energy (GeV)</t>
  </si>
  <si>
    <t>Top energy (GeV)</t>
  </si>
  <si>
    <t>beta</t>
  </si>
  <si>
    <t>gamma</t>
  </si>
  <si>
    <t>40-turn Scaling FFAG</t>
  </si>
  <si>
    <t>Distance defect (m)</t>
  </si>
  <si>
    <t>Sum (m)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</si>
</sst>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4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8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4" fillId="0" borderId="0" xfId="53" applyAlignment="1">
      <alignment/>
    </xf>
    <xf numFmtId="0" fontId="42" fillId="0" borderId="0" xfId="0" applyFont="1" applyAlignment="1">
      <alignment/>
    </xf>
    <xf numFmtId="9" fontId="0" fillId="0" borderId="0" xfId="0" applyNumberFormat="1" applyAlignment="1">
      <alignment/>
    </xf>
    <xf numFmtId="0" fontId="4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Synchrotron_radiation#Velocity_.E2.8A.A5_acceleration:_synchrotron_radiatio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PageLayoutView="0" workbookViewId="0" topLeftCell="A37">
      <selection activeCell="A42" sqref="A42"/>
    </sheetView>
  </sheetViews>
  <sheetFormatPr defaultColWidth="11.57421875" defaultRowHeight="12.75"/>
  <cols>
    <col min="1" max="1" width="11.57421875" style="0" customWidth="1"/>
    <col min="2" max="2" width="12.421875" style="0" bestFit="1" customWidth="1"/>
  </cols>
  <sheetData>
    <row r="1" spans="2:10" ht="12.75">
      <c r="B1" t="s">
        <v>0</v>
      </c>
      <c r="C1" t="s">
        <v>1</v>
      </c>
      <c r="D1" t="s">
        <v>28</v>
      </c>
      <c r="G1" t="s">
        <v>29</v>
      </c>
      <c r="H1" t="s">
        <v>2</v>
      </c>
      <c r="I1" t="s">
        <v>0</v>
      </c>
      <c r="J1" t="s">
        <v>1</v>
      </c>
    </row>
    <row r="2" spans="1:10" ht="12.75">
      <c r="A2" t="s">
        <v>3</v>
      </c>
      <c r="B2">
        <v>30</v>
      </c>
      <c r="C2">
        <v>0.43</v>
      </c>
      <c r="D2" s="5">
        <v>0.6</v>
      </c>
      <c r="H2">
        <v>3</v>
      </c>
      <c r="I2">
        <f>B2/SQRT(H$2)</f>
        <v>17.320508075688775</v>
      </c>
      <c r="J2">
        <f>C2*SQRT(H$2)</f>
        <v>0.7447818472546172</v>
      </c>
    </row>
    <row r="3" spans="1:10" ht="12.75">
      <c r="A3" t="s">
        <v>4</v>
      </c>
      <c r="B3">
        <v>20</v>
      </c>
      <c r="C3">
        <f>C2*B3/B2</f>
        <v>0.2866666666666667</v>
      </c>
      <c r="I3">
        <f>B3/SQRT(H$2)</f>
        <v>11.547005383792516</v>
      </c>
      <c r="J3">
        <f>C3*SQRT(H$2)</f>
        <v>0.49652123150307814</v>
      </c>
    </row>
    <row r="5" spans="1:5" ht="12.75">
      <c r="A5" s="1" t="s">
        <v>9</v>
      </c>
      <c r="D5" t="s">
        <v>25</v>
      </c>
      <c r="E5" s="3" t="s">
        <v>26</v>
      </c>
    </row>
    <row r="6" spans="1:7" ht="12.75">
      <c r="A6" t="s">
        <v>11</v>
      </c>
      <c r="B6" t="s">
        <v>10</v>
      </c>
      <c r="C6" t="s">
        <v>12</v>
      </c>
      <c r="D6" t="s">
        <v>8</v>
      </c>
      <c r="F6" t="s">
        <v>17</v>
      </c>
      <c r="G6" t="s">
        <v>18</v>
      </c>
    </row>
    <row r="7" spans="1:7" ht="12.75">
      <c r="A7">
        <v>299792458</v>
      </c>
      <c r="B7">
        <f>1/A7^2/(4*PI()*0.0000001)</f>
        <v>8.85418781762039E-12</v>
      </c>
      <c r="C7">
        <v>1.602176565E-19</v>
      </c>
      <c r="D7">
        <v>9.10938291E-31</v>
      </c>
      <c r="F7">
        <v>378.26</v>
      </c>
      <c r="G7">
        <f>F7*2*PI()</f>
        <v>2376.6776742937504</v>
      </c>
    </row>
    <row r="9" spans="1:6" ht="12.75">
      <c r="A9" s="4" t="s">
        <v>27</v>
      </c>
      <c r="B9" t="s">
        <v>23</v>
      </c>
      <c r="C9">
        <v>0.1</v>
      </c>
      <c r="D9" t="s">
        <v>24</v>
      </c>
      <c r="E9">
        <v>1.1</v>
      </c>
      <c r="F9" t="s">
        <v>0</v>
      </c>
    </row>
    <row r="10" spans="1:10" ht="12.75">
      <c r="A10" t="s">
        <v>5</v>
      </c>
      <c r="B10" t="s">
        <v>6</v>
      </c>
      <c r="C10" t="s">
        <v>7</v>
      </c>
      <c r="D10" t="s">
        <v>13</v>
      </c>
      <c r="E10" t="s">
        <v>14</v>
      </c>
      <c r="F10" t="s">
        <v>15</v>
      </c>
      <c r="G10" t="s">
        <v>16</v>
      </c>
      <c r="H10" t="s">
        <v>19</v>
      </c>
      <c r="I10" t="s">
        <v>20</v>
      </c>
      <c r="J10" t="s">
        <v>21</v>
      </c>
    </row>
    <row r="11" spans="1:10" ht="12.75">
      <c r="A11">
        <v>0.05</v>
      </c>
      <c r="B11">
        <f>C9+E9</f>
        <v>1.2000000000000002</v>
      </c>
      <c r="C11">
        <f>C$3*SQRT($D$2)*B11/B$3</f>
        <v>0.013323062710953518</v>
      </c>
      <c r="D11">
        <f>C$7^4/(6*PI()*B$7*D$7^4*A$7^5)*(B11*1000000000*C$7)^2*C11^2</f>
        <v>1.5535444617705587E-11</v>
      </c>
      <c r="E11">
        <f>A11/A$7/C$7</f>
        <v>1040971708.377697</v>
      </c>
      <c r="F11">
        <f>D11*E11</f>
        <v>0.016171958324100084</v>
      </c>
      <c r="G11">
        <f>F11*G$7</f>
        <v>38.43553229849765</v>
      </c>
      <c r="H11">
        <f>G11*2</f>
        <v>76.8710645969953</v>
      </c>
      <c r="I11">
        <f>H11</f>
        <v>76.8710645969953</v>
      </c>
      <c r="J11">
        <f>I11-G11</f>
        <v>38.43553229849765</v>
      </c>
    </row>
    <row r="12" spans="1:10" ht="12.75">
      <c r="A12">
        <v>0.05</v>
      </c>
      <c r="B12">
        <f>B11+E$9</f>
        <v>2.3000000000000003</v>
      </c>
      <c r="C12">
        <f aca="true" t="shared" si="0" ref="C12:C29">C$3*SQRT($D$2)*B12/B$3</f>
        <v>0.025535870195994244</v>
      </c>
      <c r="D12">
        <f>C$7^4/(6*PI()*B$7*D$7^4*A$7^5)*(B12*1000000000*C$7)^2*C12^2</f>
        <v>2.096573281859254E-10</v>
      </c>
      <c r="E12">
        <f>A12/A$7/C$7</f>
        <v>1040971708.377697</v>
      </c>
      <c r="F12">
        <f>D12*E12</f>
        <v>0.21824734709560625</v>
      </c>
      <c r="G12">
        <f>F12*G$7</f>
        <v>518.7035973159664</v>
      </c>
      <c r="H12">
        <f aca="true" t="shared" si="1" ref="H12:H18">G12*2</f>
        <v>1037.4071946319327</v>
      </c>
      <c r="I12">
        <f aca="true" t="shared" si="2" ref="I12:I18">H12+I11</f>
        <v>1114.278259228928</v>
      </c>
      <c r="J12">
        <f aca="true" t="shared" si="3" ref="J12:J18">I12-G12</f>
        <v>595.5746619129616</v>
      </c>
    </row>
    <row r="13" spans="1:10" ht="12.75">
      <c r="A13">
        <v>0.05</v>
      </c>
      <c r="B13">
        <f aca="true" t="shared" si="4" ref="B13:B29">B12+E$9</f>
        <v>3.4000000000000004</v>
      </c>
      <c r="C13">
        <f t="shared" si="0"/>
        <v>0.037748677681034966</v>
      </c>
      <c r="D13">
        <f aca="true" t="shared" si="5" ref="D13:D20">C$7^4/(6*PI()*B$7*D$7^4*A$7^5)*(B13*1000000000*C$7)^2*C13^2</f>
        <v>1.001185084811256E-09</v>
      </c>
      <c r="E13">
        <f aca="true" t="shared" si="6" ref="E13:E20">A13/A$7/C$7</f>
        <v>1040971708.377697</v>
      </c>
      <c r="F13">
        <f aca="true" t="shared" si="7" ref="F13:F20">D13*E13</f>
        <v>1.0422053481382427</v>
      </c>
      <c r="G13">
        <f aca="true" t="shared" si="8" ref="G13:G40">F13*G$7</f>
        <v>2476.986182949707</v>
      </c>
      <c r="H13">
        <f t="shared" si="1"/>
        <v>4953.972365899414</v>
      </c>
      <c r="I13">
        <f t="shared" si="2"/>
        <v>6068.250625128342</v>
      </c>
      <c r="J13">
        <f t="shared" si="3"/>
        <v>3591.264442178635</v>
      </c>
    </row>
    <row r="14" spans="1:10" ht="12.75">
      <c r="A14">
        <v>0.05</v>
      </c>
      <c r="B14">
        <f t="shared" si="4"/>
        <v>4.5</v>
      </c>
      <c r="C14">
        <f t="shared" si="0"/>
        <v>0.04996148516607568</v>
      </c>
      <c r="D14">
        <f t="shared" si="5"/>
        <v>3.072194858481815E-09</v>
      </c>
      <c r="E14">
        <f t="shared" si="6"/>
        <v>1040971708.377697</v>
      </c>
      <c r="F14">
        <f t="shared" si="7"/>
        <v>3.198067930302992</v>
      </c>
      <c r="G14">
        <f t="shared" si="8"/>
        <v>7600.776650825943</v>
      </c>
      <c r="H14">
        <f t="shared" si="1"/>
        <v>15201.553301651886</v>
      </c>
      <c r="I14">
        <f t="shared" si="2"/>
        <v>21269.803926780227</v>
      </c>
      <c r="J14">
        <f t="shared" si="3"/>
        <v>13669.027275954284</v>
      </c>
    </row>
    <row r="15" spans="1:10" ht="12.75">
      <c r="A15">
        <v>0.05</v>
      </c>
      <c r="B15">
        <f t="shared" si="4"/>
        <v>5.6</v>
      </c>
      <c r="C15">
        <f t="shared" si="0"/>
        <v>0.0621742926511164</v>
      </c>
      <c r="D15">
        <f t="shared" si="5"/>
        <v>7.368020252268856E-09</v>
      </c>
      <c r="E15">
        <f t="shared" si="6"/>
        <v>1040971708.377697</v>
      </c>
      <c r="F15">
        <f t="shared" si="7"/>
        <v>7.669900629365781</v>
      </c>
      <c r="G15">
        <f t="shared" si="8"/>
        <v>18228.881589865236</v>
      </c>
      <c r="H15">
        <f t="shared" si="1"/>
        <v>36457.76317973047</v>
      </c>
      <c r="I15">
        <f t="shared" si="2"/>
        <v>57727.5671065107</v>
      </c>
      <c r="J15">
        <f t="shared" si="3"/>
        <v>39498.68551664546</v>
      </c>
    </row>
    <row r="16" spans="1:10" ht="12.75">
      <c r="A16">
        <v>0.05</v>
      </c>
      <c r="B16">
        <f t="shared" si="4"/>
        <v>6.699999999999999</v>
      </c>
      <c r="C16">
        <f t="shared" si="0"/>
        <v>0.07438710013615711</v>
      </c>
      <c r="D16">
        <f t="shared" si="5"/>
        <v>1.5097252328326756E-08</v>
      </c>
      <c r="E16">
        <f t="shared" si="6"/>
        <v>1040971708.377697</v>
      </c>
      <c r="F16">
        <f t="shared" si="7"/>
        <v>15.715812548027467</v>
      </c>
      <c r="G16">
        <f t="shared" si="8"/>
        <v>37351.42081628246</v>
      </c>
      <c r="H16">
        <f t="shared" si="1"/>
        <v>74702.84163256492</v>
      </c>
      <c r="I16">
        <f t="shared" si="2"/>
        <v>132430.40873907562</v>
      </c>
      <c r="J16">
        <f t="shared" si="3"/>
        <v>95078.98792279317</v>
      </c>
    </row>
    <row r="17" spans="1:10" ht="12.75">
      <c r="A17">
        <v>0.05</v>
      </c>
      <c r="B17">
        <f t="shared" si="4"/>
        <v>7.799999999999999</v>
      </c>
      <c r="C17">
        <f t="shared" si="0"/>
        <v>0.08659990762119783</v>
      </c>
      <c r="D17">
        <f t="shared" si="5"/>
        <v>2.773173960789304E-08</v>
      </c>
      <c r="E17">
        <f t="shared" si="6"/>
        <v>1040971708.377697</v>
      </c>
      <c r="F17">
        <f t="shared" si="7"/>
        <v>28.86795635591386</v>
      </c>
      <c r="G17">
        <f t="shared" si="8"/>
        <v>68609.82737358684</v>
      </c>
      <c r="H17">
        <f t="shared" si="1"/>
        <v>137219.65474717368</v>
      </c>
      <c r="I17">
        <f t="shared" si="2"/>
        <v>269650.0634862493</v>
      </c>
      <c r="J17">
        <f t="shared" si="3"/>
        <v>201040.23611266247</v>
      </c>
    </row>
    <row r="18" spans="1:10" ht="12.75">
      <c r="A18">
        <v>0.05</v>
      </c>
      <c r="B18">
        <f t="shared" si="4"/>
        <v>8.899999999999999</v>
      </c>
      <c r="C18">
        <f t="shared" si="0"/>
        <v>0.09881271510623856</v>
      </c>
      <c r="D18">
        <f t="shared" si="5"/>
        <v>4.700658807128836E-08</v>
      </c>
      <c r="E18">
        <f t="shared" si="6"/>
        <v>1040971708.377697</v>
      </c>
      <c r="F18">
        <f t="shared" si="7"/>
        <v>48.932528289575714</v>
      </c>
      <c r="G18">
        <f t="shared" si="8"/>
        <v>116296.84753258196</v>
      </c>
      <c r="H18">
        <f t="shared" si="1"/>
        <v>232593.69506516392</v>
      </c>
      <c r="I18">
        <f t="shared" si="2"/>
        <v>502243.7585514132</v>
      </c>
      <c r="J18">
        <f t="shared" si="3"/>
        <v>385946.91101883125</v>
      </c>
    </row>
    <row r="19" spans="1:10" ht="12.75">
      <c r="A19">
        <v>0.05</v>
      </c>
      <c r="B19">
        <f t="shared" si="4"/>
        <v>9.999999999999998</v>
      </c>
      <c r="C19">
        <f t="shared" si="0"/>
        <v>0.11102552259127926</v>
      </c>
      <c r="D19">
        <f t="shared" si="5"/>
        <v>7.492016115791647E-08</v>
      </c>
      <c r="E19">
        <f t="shared" si="6"/>
        <v>1040971708.377697</v>
      </c>
      <c r="F19">
        <f t="shared" si="7"/>
        <v>77.98976815248868</v>
      </c>
      <c r="G19">
        <f t="shared" si="8"/>
        <v>185356.5407913656</v>
      </c>
      <c r="H19">
        <f aca="true" t="shared" si="9" ref="H19:H29">G19*2</f>
        <v>370713.0815827312</v>
      </c>
      <c r="I19">
        <f aca="true" t="shared" si="10" ref="I19:I29">H19+I18</f>
        <v>872956.8401341444</v>
      </c>
      <c r="J19">
        <f aca="true" t="shared" si="11" ref="J19:J29">I19-G19</f>
        <v>687600.2993427787</v>
      </c>
    </row>
    <row r="20" spans="1:10" ht="12.75">
      <c r="A20">
        <v>0.05</v>
      </c>
      <c r="B20">
        <f t="shared" si="4"/>
        <v>11.099999999999998</v>
      </c>
      <c r="C20">
        <f t="shared" si="0"/>
        <v>0.12323833007631999</v>
      </c>
      <c r="D20">
        <f t="shared" si="5"/>
        <v>1.1373407976626435E-07</v>
      </c>
      <c r="E20">
        <f t="shared" si="6"/>
        <v>1040971708.377697</v>
      </c>
      <c r="F20">
        <f t="shared" si="7"/>
        <v>118.39395931505345</v>
      </c>
      <c r="G20">
        <f t="shared" si="8"/>
        <v>281384.27987533016</v>
      </c>
      <c r="H20">
        <f t="shared" si="9"/>
        <v>562768.5597506603</v>
      </c>
      <c r="I20">
        <f t="shared" si="10"/>
        <v>1435725.3998848046</v>
      </c>
      <c r="J20">
        <f t="shared" si="11"/>
        <v>1154341.1200094745</v>
      </c>
    </row>
    <row r="21" spans="1:10" ht="12.75">
      <c r="A21">
        <v>0.05</v>
      </c>
      <c r="B21">
        <f t="shared" si="4"/>
        <v>12.199999999999998</v>
      </c>
      <c r="C21">
        <f t="shared" si="0"/>
        <v>0.1354511375613607</v>
      </c>
      <c r="D21">
        <f>C$7^4/(6*PI()*B$7*D$7^4*A$7^5)*(B21*1000000000*C$7)^2*C21^2</f>
        <v>1.65973222253902E-07</v>
      </c>
      <c r="E21">
        <f>A21/A$7/C$7</f>
        <v>1040971708.377697</v>
      </c>
      <c r="F21">
        <f>D21*E21</f>
        <v>172.77342871459555</v>
      </c>
      <c r="G21">
        <f>F21*G$7</f>
        <v>410626.750737162</v>
      </c>
      <c r="H21">
        <f t="shared" si="9"/>
        <v>821253.501474324</v>
      </c>
      <c r="I21">
        <f t="shared" si="10"/>
        <v>2256978.9013591288</v>
      </c>
      <c r="J21">
        <f t="shared" si="11"/>
        <v>1846352.1506219667</v>
      </c>
    </row>
    <row r="22" spans="1:10" ht="12.75">
      <c r="A22">
        <v>0.05</v>
      </c>
      <c r="B22">
        <f t="shared" si="4"/>
        <v>13.299999999999997</v>
      </c>
      <c r="C22">
        <f t="shared" si="0"/>
        <v>0.14766394504640143</v>
      </c>
      <c r="D22">
        <f aca="true" t="shared" si="12" ref="D22:D27">C$7^4/(6*PI()*B$7*D$7^4*A$7^5)*(B22*1000000000*C$7)^2*C22^2</f>
        <v>2.344257244374826E-07</v>
      </c>
      <c r="E22">
        <f aca="true" t="shared" si="13" ref="E22:E27">A22/A$7/C$7</f>
        <v>1040971708.377697</v>
      </c>
      <c r="F22">
        <f aca="true" t="shared" si="14" ref="F22:F27">D22*E22</f>
        <v>244.0305468553655</v>
      </c>
      <c r="G22">
        <f t="shared" si="8"/>
        <v>579981.9525568421</v>
      </c>
      <c r="H22">
        <f t="shared" si="9"/>
        <v>1159963.9051136842</v>
      </c>
      <c r="I22">
        <f t="shared" si="10"/>
        <v>3416942.806472813</v>
      </c>
      <c r="J22">
        <f t="shared" si="11"/>
        <v>2836960.853915971</v>
      </c>
    </row>
    <row r="23" spans="1:10" ht="12.75">
      <c r="A23">
        <v>0.05</v>
      </c>
      <c r="B23">
        <f t="shared" si="4"/>
        <v>14.399999999999997</v>
      </c>
      <c r="C23">
        <f t="shared" si="0"/>
        <v>0.15987675253144212</v>
      </c>
      <c r="D23">
        <f t="shared" si="12"/>
        <v>3.221429795927424E-07</v>
      </c>
      <c r="E23">
        <f t="shared" si="13"/>
        <v>1040971708.377697</v>
      </c>
      <c r="F23">
        <f t="shared" si="14"/>
        <v>335.3417278085386</v>
      </c>
      <c r="G23">
        <f t="shared" si="8"/>
        <v>796999.1977416455</v>
      </c>
      <c r="H23">
        <f t="shared" si="9"/>
        <v>1593998.395483291</v>
      </c>
      <c r="I23">
        <f t="shared" si="10"/>
        <v>5010941.201956104</v>
      </c>
      <c r="J23">
        <f t="shared" si="11"/>
        <v>4213942.004214458</v>
      </c>
    </row>
    <row r="24" spans="1:10" ht="12.75">
      <c r="A24">
        <v>0.05</v>
      </c>
      <c r="B24">
        <f t="shared" si="4"/>
        <v>15.499999999999996</v>
      </c>
      <c r="C24">
        <f t="shared" si="0"/>
        <v>0.17208956001648285</v>
      </c>
      <c r="D24">
        <f t="shared" si="12"/>
        <v>4.3243963845450103E-07</v>
      </c>
      <c r="E24">
        <f t="shared" si="13"/>
        <v>1040971708.377697</v>
      </c>
      <c r="F24">
        <f t="shared" si="14"/>
        <v>450.15742921221556</v>
      </c>
      <c r="G24">
        <f t="shared" si="8"/>
        <v>1069879.1119261421</v>
      </c>
      <c r="H24">
        <f t="shared" si="9"/>
        <v>2139758.2238522843</v>
      </c>
      <c r="I24">
        <f t="shared" si="10"/>
        <v>7150699.425808388</v>
      </c>
      <c r="J24">
        <f t="shared" si="11"/>
        <v>6080820.313882246</v>
      </c>
    </row>
    <row r="25" spans="1:10" ht="12.75">
      <c r="A25">
        <v>0.05</v>
      </c>
      <c r="B25">
        <f t="shared" si="4"/>
        <v>16.599999999999998</v>
      </c>
      <c r="C25">
        <f t="shared" si="0"/>
        <v>0.1843023675015236</v>
      </c>
      <c r="D25">
        <f t="shared" si="12"/>
        <v>5.688936092166612E-07</v>
      </c>
      <c r="E25">
        <f t="shared" si="13"/>
        <v>1040971708.377697</v>
      </c>
      <c r="F25">
        <f t="shared" si="14"/>
        <v>592.2021522714217</v>
      </c>
      <c r="G25">
        <f t="shared" si="8"/>
        <v>1407473.633972196</v>
      </c>
      <c r="H25">
        <f t="shared" si="9"/>
        <v>2814947.267944392</v>
      </c>
      <c r="I25">
        <f t="shared" si="10"/>
        <v>9965646.69375278</v>
      </c>
      <c r="J25">
        <f t="shared" si="11"/>
        <v>8558173.059780585</v>
      </c>
    </row>
    <row r="26" spans="1:10" ht="12.75">
      <c r="A26">
        <v>0.05</v>
      </c>
      <c r="B26">
        <f t="shared" si="4"/>
        <v>17.7</v>
      </c>
      <c r="C26">
        <f t="shared" si="0"/>
        <v>0.19651517498656434</v>
      </c>
      <c r="D26">
        <f t="shared" si="12"/>
        <v>7.353460575322088E-07</v>
      </c>
      <c r="E26">
        <f t="shared" si="13"/>
        <v>1040971708.377697</v>
      </c>
      <c r="F26">
        <f t="shared" si="14"/>
        <v>765.4744417581077</v>
      </c>
      <c r="G26">
        <f t="shared" si="8"/>
        <v>1819286.0159689663</v>
      </c>
      <c r="H26">
        <f t="shared" si="9"/>
        <v>3638572.0319379326</v>
      </c>
      <c r="I26">
        <f t="shared" si="10"/>
        <v>13604218.725690713</v>
      </c>
      <c r="J26">
        <f t="shared" si="11"/>
        <v>11784932.709721748</v>
      </c>
    </row>
    <row r="27" spans="1:10" ht="12.75">
      <c r="A27">
        <v>0.05</v>
      </c>
      <c r="B27">
        <f t="shared" si="4"/>
        <v>18.8</v>
      </c>
      <c r="C27">
        <f t="shared" si="0"/>
        <v>0.20872798247160507</v>
      </c>
      <c r="D27">
        <f t="shared" si="12"/>
        <v>9.359014065132118E-07</v>
      </c>
      <c r="E27">
        <f t="shared" si="13"/>
        <v>1040971708.377697</v>
      </c>
      <c r="F27">
        <f t="shared" si="14"/>
        <v>974.2468860111476</v>
      </c>
      <c r="G27">
        <f t="shared" si="8"/>
        <v>2315470.8232329027</v>
      </c>
      <c r="H27">
        <f t="shared" si="9"/>
        <v>4630941.646465805</v>
      </c>
      <c r="I27">
        <f t="shared" si="10"/>
        <v>18235160.37215652</v>
      </c>
      <c r="J27">
        <f t="shared" si="11"/>
        <v>15919689.548923617</v>
      </c>
    </row>
    <row r="28" spans="1:10" ht="12.75">
      <c r="A28">
        <v>0.05</v>
      </c>
      <c r="B28">
        <f t="shared" si="4"/>
        <v>19.900000000000002</v>
      </c>
      <c r="C28">
        <f t="shared" si="0"/>
        <v>0.22094078995664584</v>
      </c>
      <c r="D28">
        <f>C$7^4/(6*PI()*B$7*D$7^4*A$7^5)*(B28*1000000000*C$7)^2*C28^2</f>
        <v>1.1749273367308239E-06</v>
      </c>
      <c r="E28">
        <f>A28/A$7/C$7</f>
        <v>1040971708.377697</v>
      </c>
      <c r="F28">
        <f>D28*E28</f>
        <v>1223.0661169363434</v>
      </c>
      <c r="G28">
        <f>F28*G$7</f>
        <v>2906833.934307757</v>
      </c>
      <c r="H28">
        <f t="shared" si="9"/>
        <v>5813667.868615514</v>
      </c>
      <c r="I28">
        <f t="shared" si="10"/>
        <v>24048828.24077203</v>
      </c>
      <c r="J28">
        <f t="shared" si="11"/>
        <v>21141994.306464273</v>
      </c>
    </row>
    <row r="29" spans="1:10" ht="12.75">
      <c r="A29">
        <v>0.05</v>
      </c>
      <c r="B29">
        <f t="shared" si="4"/>
        <v>21.000000000000004</v>
      </c>
      <c r="C29">
        <f t="shared" si="0"/>
        <v>0.23315359744168657</v>
      </c>
      <c r="D29">
        <f>C$7^4/(6*PI()*B$7*D$7^4*A$7^5)*(B29*1000000000*C$7)^2*C29^2</f>
        <v>1.457054786215278E-06</v>
      </c>
      <c r="E29">
        <f>A29/A$7/C$7</f>
        <v>1040971708.377697</v>
      </c>
      <c r="F29">
        <f>D29*E29</f>
        <v>1516.752810006418</v>
      </c>
      <c r="G29">
        <f t="shared" si="8"/>
        <v>3604832.5409645643</v>
      </c>
      <c r="H29">
        <f t="shared" si="9"/>
        <v>7209665.081929129</v>
      </c>
      <c r="I29">
        <f t="shared" si="10"/>
        <v>31258493.32270116</v>
      </c>
      <c r="J29">
        <f t="shared" si="11"/>
        <v>27653660.781736597</v>
      </c>
    </row>
    <row r="31" spans="1:6" ht="12.75">
      <c r="A31" s="4" t="s">
        <v>22</v>
      </c>
      <c r="B31" t="s">
        <v>23</v>
      </c>
      <c r="C31">
        <v>0.1</v>
      </c>
      <c r="D31" t="s">
        <v>24</v>
      </c>
      <c r="E31">
        <v>1.18</v>
      </c>
      <c r="F31" t="s">
        <v>0</v>
      </c>
    </row>
    <row r="32" spans="1:10" ht="12.75">
      <c r="A32" s="2" t="str">
        <f>A10</f>
        <v>Current (A)</v>
      </c>
      <c r="B32" s="2" t="str">
        <f aca="true" t="shared" si="15" ref="B32:J32">B10</f>
        <v>Energy (GeV)</v>
      </c>
      <c r="C32" s="2" t="str">
        <f t="shared" si="15"/>
        <v>Brms (T)</v>
      </c>
      <c r="D32" s="2" t="str">
        <f t="shared" si="15"/>
        <v>W/electron</v>
      </c>
      <c r="E32" s="2" t="str">
        <f t="shared" si="15"/>
        <v>electrons/m</v>
      </c>
      <c r="F32" s="2" t="str">
        <f t="shared" si="15"/>
        <v>W/m</v>
      </c>
      <c r="G32" s="2" t="str">
        <f t="shared" si="15"/>
        <v>W/turn</v>
      </c>
      <c r="H32" s="2" t="str">
        <f t="shared" si="15"/>
        <v>x2</v>
      </c>
      <c r="I32" s="2" t="str">
        <f t="shared" si="15"/>
        <v>x2 sum</v>
      </c>
      <c r="J32" s="2" t="str">
        <f t="shared" si="15"/>
        <v>x2 sum, top x1</v>
      </c>
    </row>
    <row r="33" spans="1:10" ht="12.75">
      <c r="A33">
        <v>0.05</v>
      </c>
      <c r="B33">
        <f>C31+E31</f>
        <v>1.28</v>
      </c>
      <c r="C33">
        <f>0.105*(B33/1.2)*SQRT(0.6)</f>
        <v>0.08675482695504613</v>
      </c>
      <c r="D33">
        <f>C$7^4/(6*PI()*B$7*D$7^4*A$7^5)*(B33*1000000000*C$7)^2*C33^2</f>
        <v>7.494804102041895E-10</v>
      </c>
      <c r="E33">
        <f>A33/A$7/C$7</f>
        <v>1040971708.377697</v>
      </c>
      <c r="F33">
        <f>D33*E33</f>
        <v>0.7801879030058723</v>
      </c>
      <c r="G33">
        <f t="shared" si="8"/>
        <v>1854.2551708281146</v>
      </c>
      <c r="H33">
        <f>G33*2</f>
        <v>3708.5103416562292</v>
      </c>
      <c r="I33">
        <f>H33</f>
        <v>3708.5103416562292</v>
      </c>
      <c r="J33">
        <f>I33-G33</f>
        <v>1854.2551708281146</v>
      </c>
    </row>
    <row r="34" spans="1:10" ht="12.75">
      <c r="A34">
        <v>0.05</v>
      </c>
      <c r="B34">
        <f>B33+E$31</f>
        <v>2.46</v>
      </c>
      <c r="C34">
        <f aca="true" t="shared" si="16" ref="C34:C40">0.105*(B34/1.2)*SQRT(0.6)</f>
        <v>0.16673193305422931</v>
      </c>
      <c r="D34">
        <f aca="true" t="shared" si="17" ref="D34:D39">C$7^4/(6*PI()*B$7*D$7^4*A$7^5)*(B34*1000000000*C$7)^2*C34^2</f>
        <v>1.0224941586669629E-08</v>
      </c>
      <c r="E34">
        <f aca="true" t="shared" si="18" ref="E34:E39">A34/A$7/C$7</f>
        <v>1040971708.377697</v>
      </c>
      <c r="F34">
        <f aca="true" t="shared" si="19" ref="F34:F39">D34*E34</f>
        <v>10.643874911537644</v>
      </c>
      <c r="G34">
        <f t="shared" si="8"/>
        <v>25297.059870226887</v>
      </c>
      <c r="H34">
        <f aca="true" t="shared" si="20" ref="H34:H40">G34*2</f>
        <v>50594.119740453774</v>
      </c>
      <c r="I34">
        <f aca="true" t="shared" si="21" ref="I34:I40">H34+I33</f>
        <v>54302.63008211</v>
      </c>
      <c r="J34">
        <f aca="true" t="shared" si="22" ref="J34:J40">I34-G34</f>
        <v>29005.570211883114</v>
      </c>
    </row>
    <row r="35" spans="1:10" ht="12.75">
      <c r="A35">
        <v>0.05</v>
      </c>
      <c r="B35">
        <f aca="true" t="shared" si="23" ref="B35:B40">B34+E$31</f>
        <v>3.6399999999999997</v>
      </c>
      <c r="C35">
        <f t="shared" si="16"/>
        <v>0.2467090391534124</v>
      </c>
      <c r="D35">
        <f t="shared" si="17"/>
        <v>4.901465406419397E-08</v>
      </c>
      <c r="E35">
        <f t="shared" si="18"/>
        <v>1040971708.377697</v>
      </c>
      <c r="F35">
        <f t="shared" si="19"/>
        <v>51.022868176745824</v>
      </c>
      <c r="G35">
        <f t="shared" si="8"/>
        <v>121264.91167410488</v>
      </c>
      <c r="H35">
        <f t="shared" si="20"/>
        <v>242529.82334820976</v>
      </c>
      <c r="I35">
        <f t="shared" si="21"/>
        <v>296832.4534303198</v>
      </c>
      <c r="J35">
        <f t="shared" si="22"/>
        <v>175567.54175621492</v>
      </c>
    </row>
    <row r="36" spans="1:10" ht="12.75">
      <c r="A36">
        <v>0.05</v>
      </c>
      <c r="B36">
        <f t="shared" si="23"/>
        <v>4.819999999999999</v>
      </c>
      <c r="C36">
        <f t="shared" si="16"/>
        <v>0.3266861452525956</v>
      </c>
      <c r="D36">
        <f t="shared" si="17"/>
        <v>1.5069837183965102E-07</v>
      </c>
      <c r="E36">
        <f t="shared" si="18"/>
        <v>1040971708.377697</v>
      </c>
      <c r="F36">
        <f t="shared" si="19"/>
        <v>156.87274158365895</v>
      </c>
      <c r="G36">
        <f t="shared" si="8"/>
        <v>372835.9426271351</v>
      </c>
      <c r="H36">
        <f t="shared" si="20"/>
        <v>745671.8852542702</v>
      </c>
      <c r="I36">
        <f t="shared" si="21"/>
        <v>1042504.33868459</v>
      </c>
      <c r="J36">
        <f t="shared" si="22"/>
        <v>669668.3960574549</v>
      </c>
    </row>
    <row r="37" spans="1:10" ht="12.75">
      <c r="A37">
        <v>0.05</v>
      </c>
      <c r="B37">
        <f t="shared" si="23"/>
        <v>5.999999999999999</v>
      </c>
      <c r="C37">
        <f t="shared" si="16"/>
        <v>0.4066632513517787</v>
      </c>
      <c r="D37">
        <f t="shared" si="17"/>
        <v>3.618473602923113E-07</v>
      </c>
      <c r="E37">
        <f t="shared" si="18"/>
        <v>1040971708.377697</v>
      </c>
      <c r="F37">
        <f t="shared" si="19"/>
        <v>376.6728648154473</v>
      </c>
      <c r="G37">
        <f t="shared" si="8"/>
        <v>895229.9883191416</v>
      </c>
      <c r="H37">
        <f t="shared" si="20"/>
        <v>1790459.976638283</v>
      </c>
      <c r="I37">
        <f t="shared" si="21"/>
        <v>2832964.315322873</v>
      </c>
      <c r="J37">
        <f t="shared" si="22"/>
        <v>1937734.3270037316</v>
      </c>
    </row>
    <row r="38" spans="1:10" ht="12.75">
      <c r="A38">
        <v>0.05</v>
      </c>
      <c r="B38">
        <f t="shared" si="23"/>
        <v>7.179999999999999</v>
      </c>
      <c r="C38">
        <f t="shared" si="16"/>
        <v>0.48664035745096185</v>
      </c>
      <c r="D38">
        <f t="shared" si="17"/>
        <v>7.420243961838429E-07</v>
      </c>
      <c r="E38">
        <f t="shared" si="18"/>
        <v>1040971708.377697</v>
      </c>
      <c r="F38">
        <f t="shared" si="19"/>
        <v>772.426403353424</v>
      </c>
      <c r="G38">
        <f t="shared" si="8"/>
        <v>1835808.5878851023</v>
      </c>
      <c r="H38">
        <f t="shared" si="20"/>
        <v>3671617.1757702045</v>
      </c>
      <c r="I38">
        <f t="shared" si="21"/>
        <v>6504581.491093078</v>
      </c>
      <c r="J38">
        <f t="shared" si="22"/>
        <v>4668772.903207975</v>
      </c>
    </row>
    <row r="39" spans="1:10" ht="12.75">
      <c r="A39">
        <v>0.05</v>
      </c>
      <c r="B39">
        <f t="shared" si="23"/>
        <v>8.36</v>
      </c>
      <c r="C39">
        <f t="shared" si="16"/>
        <v>0.5666174635501452</v>
      </c>
      <c r="D39">
        <f t="shared" si="17"/>
        <v>1.363783767658312E-06</v>
      </c>
      <c r="E39">
        <f t="shared" si="18"/>
        <v>1040971708.377697</v>
      </c>
      <c r="F39">
        <f t="shared" si="19"/>
        <v>1419.6603184770452</v>
      </c>
      <c r="G39">
        <f t="shared" si="8"/>
        <v>3374074.984005149</v>
      </c>
      <c r="H39">
        <f t="shared" si="20"/>
        <v>6748149.968010298</v>
      </c>
      <c r="I39">
        <f t="shared" si="21"/>
        <v>13252731.459103376</v>
      </c>
      <c r="J39">
        <f t="shared" si="22"/>
        <v>9878656.475098226</v>
      </c>
    </row>
    <row r="40" spans="1:10" ht="12.75">
      <c r="A40">
        <v>0.05</v>
      </c>
      <c r="B40">
        <f t="shared" si="23"/>
        <v>9.54</v>
      </c>
      <c r="C40">
        <f t="shared" si="16"/>
        <v>0.6465945696493282</v>
      </c>
      <c r="D40">
        <f>C$7^4/(6*PI()*B$7*D$7^4*A$7^5)*(B40*1000000000*C$7)^2*C40^2</f>
        <v>2.3126712742421766E-06</v>
      </c>
      <c r="E40">
        <f>A40/A$7/C$7</f>
        <v>1040971708.377697</v>
      </c>
      <c r="F40">
        <f>D40*E40</f>
        <v>2407.425367263904</v>
      </c>
      <c r="G40">
        <f t="shared" si="8"/>
        <v>5721674.122904553</v>
      </c>
      <c r="H40">
        <f t="shared" si="20"/>
        <v>11443348.245809106</v>
      </c>
      <c r="I40">
        <f t="shared" si="21"/>
        <v>24696079.704912484</v>
      </c>
      <c r="J40">
        <f t="shared" si="22"/>
        <v>18974405.58200793</v>
      </c>
    </row>
    <row r="42" spans="1:15" ht="12.75">
      <c r="A42" s="4" t="s">
        <v>31</v>
      </c>
      <c r="C42" t="s">
        <v>30</v>
      </c>
      <c r="D42">
        <v>9.47752</v>
      </c>
      <c r="E42" t="s">
        <v>23</v>
      </c>
      <c r="F42">
        <v>0.1</v>
      </c>
      <c r="G42" t="s">
        <v>24</v>
      </c>
      <c r="H42">
        <f>(9-0.1)/6</f>
        <v>1.4833333333333334</v>
      </c>
      <c r="I42" t="s">
        <v>0</v>
      </c>
      <c r="K42" t="s">
        <v>35</v>
      </c>
      <c r="L42" t="s">
        <v>32</v>
      </c>
      <c r="M42" t="s">
        <v>34</v>
      </c>
      <c r="N42" t="s">
        <v>33</v>
      </c>
      <c r="O42" s="6">
        <v>9.55964</v>
      </c>
    </row>
    <row r="43" spans="1:15" ht="12.75">
      <c r="A43" s="2" t="str">
        <f>A$10</f>
        <v>Current (A)</v>
      </c>
      <c r="B43" s="2" t="str">
        <f aca="true" t="shared" si="24" ref="B43:J43">B$10</f>
        <v>Energy (GeV)</v>
      </c>
      <c r="C43" s="2" t="str">
        <f t="shared" si="24"/>
        <v>Brms (T)</v>
      </c>
      <c r="D43" s="2" t="str">
        <f t="shared" si="24"/>
        <v>W/electron</v>
      </c>
      <c r="E43" s="2" t="str">
        <f t="shared" si="24"/>
        <v>electrons/m</v>
      </c>
      <c r="F43" s="2" t="str">
        <f t="shared" si="24"/>
        <v>W/m</v>
      </c>
      <c r="G43" s="2" t="str">
        <f t="shared" si="24"/>
        <v>W/turn</v>
      </c>
      <c r="H43" s="2" t="str">
        <f t="shared" si="24"/>
        <v>x2</v>
      </c>
      <c r="I43" s="2" t="str">
        <f t="shared" si="24"/>
        <v>x2 sum</v>
      </c>
      <c r="J43" s="2" t="str">
        <f t="shared" si="24"/>
        <v>x2 sum, top x1</v>
      </c>
      <c r="K43">
        <v>10</v>
      </c>
      <c r="L43">
        <v>9</v>
      </c>
      <c r="M43">
        <f aca="true" t="shared" si="25" ref="M43:M54">(K43-0.1)/L43</f>
        <v>1.1</v>
      </c>
      <c r="N43">
        <v>13635692.58178223</v>
      </c>
      <c r="O43">
        <f>N43*($D$42/$O$42)^4</f>
        <v>13173157.629549429</v>
      </c>
    </row>
    <row r="44" spans="1:15" ht="12.75">
      <c r="A44" s="2">
        <f>A33</f>
        <v>0.05</v>
      </c>
      <c r="B44" s="2">
        <f>F42+H42</f>
        <v>1.5833333333333335</v>
      </c>
      <c r="C44" s="2">
        <f aca="true" t="shared" si="26" ref="C44:C52">B44*$B$3*$C$3*SQRT($D$2)/$D$42^2</f>
        <v>0.07828269223377372</v>
      </c>
      <c r="D44">
        <f>C$7^4/(6*PI()*B$7*D$7^4*A$7^5)*(B44*1000000000*C$7)^2*C44^2</f>
        <v>9.337471018871174E-10</v>
      </c>
      <c r="E44">
        <f>A44/A$7/C$7</f>
        <v>1040971708.377697</v>
      </c>
      <c r="F44">
        <f>D44*E44</f>
        <v>0.972004315844156</v>
      </c>
      <c r="G44">
        <f aca="true" t="shared" si="27" ref="G44:G52">F44*G$7</f>
        <v>2310.140956783977</v>
      </c>
      <c r="H44">
        <f>G44*2</f>
        <v>4620.281913567954</v>
      </c>
      <c r="I44" s="2">
        <f>H44</f>
        <v>4620.281913567954</v>
      </c>
      <c r="J44">
        <f>I44-G44</f>
        <v>2310.140956783977</v>
      </c>
      <c r="K44">
        <v>10</v>
      </c>
      <c r="L44">
        <v>8</v>
      </c>
      <c r="M44">
        <f t="shared" si="25"/>
        <v>1.2375</v>
      </c>
      <c r="N44">
        <v>12184088.211469106</v>
      </c>
      <c r="O44">
        <f aca="true" t="shared" si="28" ref="O44:O54">N44*($D$42/$O$42)^4</f>
        <v>11770792.984615618</v>
      </c>
    </row>
    <row r="45" spans="1:15" ht="12.75">
      <c r="A45">
        <v>0.05</v>
      </c>
      <c r="B45">
        <f>B44+H$42</f>
        <v>3.066666666666667</v>
      </c>
      <c r="C45" s="2">
        <f t="shared" si="26"/>
        <v>0.15162121443173016</v>
      </c>
      <c r="D45">
        <f>C$7^4/(6*PI()*B$7*D$7^4*A$7^5)*(B45*1000000000*C$7)^2*C45^2</f>
        <v>1.3140325937827166E-08</v>
      </c>
      <c r="E45">
        <f>A45/A$7/C$7</f>
        <v>1040971708.377697</v>
      </c>
      <c r="F45">
        <f>D45*E45</f>
        <v>13.678707540139708</v>
      </c>
      <c r="G45">
        <f t="shared" si="27"/>
        <v>32509.87882384363</v>
      </c>
      <c r="H45">
        <f>G45*2</f>
        <v>65019.75764768726</v>
      </c>
      <c r="I45">
        <f aca="true" t="shared" si="29" ref="I45:I52">H45+I44</f>
        <v>69640.03956125521</v>
      </c>
      <c r="J45">
        <f>I45-G45</f>
        <v>37130.160737411585</v>
      </c>
      <c r="K45">
        <v>10</v>
      </c>
      <c r="L45">
        <v>7</v>
      </c>
      <c r="M45">
        <f t="shared" si="25"/>
        <v>1.4142857142857144</v>
      </c>
      <c r="N45">
        <v>10742021.191813825</v>
      </c>
      <c r="O45">
        <f t="shared" si="28"/>
        <v>10377642.1748303</v>
      </c>
    </row>
    <row r="46" spans="1:15" ht="12.75">
      <c r="A46">
        <v>0.05</v>
      </c>
      <c r="B46">
        <f aca="true" t="shared" si="30" ref="B46:B52">B45+H$42</f>
        <v>4.550000000000001</v>
      </c>
      <c r="C46" s="2">
        <f t="shared" si="26"/>
        <v>0.22495973662968663</v>
      </c>
      <c r="D46">
        <f aca="true" t="shared" si="31" ref="D46:D51">C$7^4/(6*PI()*B$7*D$7^4*A$7^5)*(B46*1000000000*C$7)^2*C46^2</f>
        <v>6.367741633360755E-08</v>
      </c>
      <c r="E46">
        <f aca="true" t="shared" si="32" ref="E46:E51">A46/A$7/C$7</f>
        <v>1040971708.377697</v>
      </c>
      <c r="F46">
        <f aca="true" t="shared" si="33" ref="F46:F51">D46*E46</f>
        <v>66.28638886587332</v>
      </c>
      <c r="G46">
        <f t="shared" si="27"/>
        <v>157541.38052707494</v>
      </c>
      <c r="H46">
        <f aca="true" t="shared" si="34" ref="H46:H52">G46*2</f>
        <v>315082.7610541499</v>
      </c>
      <c r="I46">
        <f t="shared" si="29"/>
        <v>384722.8006154051</v>
      </c>
      <c r="J46">
        <f aca="true" t="shared" si="35" ref="J46:J52">I46-G46</f>
        <v>227181.42008833014</v>
      </c>
      <c r="K46">
        <v>10</v>
      </c>
      <c r="L46">
        <v>6</v>
      </c>
      <c r="M46">
        <f t="shared" si="25"/>
        <v>1.6500000000000001</v>
      </c>
      <c r="N46">
        <v>9314217.724557297</v>
      </c>
      <c r="O46">
        <f t="shared" si="28"/>
        <v>8998271.084922003</v>
      </c>
    </row>
    <row r="47" spans="1:15" ht="12.75">
      <c r="A47">
        <v>0.05</v>
      </c>
      <c r="B47">
        <f t="shared" si="30"/>
        <v>6.033333333333334</v>
      </c>
      <c r="C47" s="2">
        <f t="shared" si="26"/>
        <v>0.29829825882764305</v>
      </c>
      <c r="D47">
        <f t="shared" si="31"/>
        <v>1.9686527954585695E-07</v>
      </c>
      <c r="E47">
        <f t="shared" si="32"/>
        <v>1040971708.377697</v>
      </c>
      <c r="F47">
        <f t="shared" si="33"/>
        <v>204.93118636910359</v>
      </c>
      <c r="G47">
        <f t="shared" si="27"/>
        <v>487055.37540998025</v>
      </c>
      <c r="H47">
        <f t="shared" si="34"/>
        <v>974110.7508199605</v>
      </c>
      <c r="I47">
        <f t="shared" si="29"/>
        <v>1358833.5514353656</v>
      </c>
      <c r="J47">
        <f t="shared" si="35"/>
        <v>871778.1760253853</v>
      </c>
      <c r="K47">
        <v>9.5</v>
      </c>
      <c r="L47">
        <v>9</v>
      </c>
      <c r="M47">
        <f t="shared" si="25"/>
        <v>1.0444444444444445</v>
      </c>
      <c r="N47">
        <v>11112031.614992002</v>
      </c>
      <c r="O47">
        <f t="shared" si="28"/>
        <v>10735101.511777697</v>
      </c>
    </row>
    <row r="48" spans="1:15" ht="12.75">
      <c r="A48">
        <v>0.05</v>
      </c>
      <c r="B48">
        <f t="shared" si="30"/>
        <v>7.5166666666666675</v>
      </c>
      <c r="C48" s="2">
        <f t="shared" si="26"/>
        <v>0.37163678102559944</v>
      </c>
      <c r="D48">
        <f t="shared" si="31"/>
        <v>4.742867731193442E-07</v>
      </c>
      <c r="E48">
        <f t="shared" si="32"/>
        <v>1040971708.377697</v>
      </c>
      <c r="F48">
        <f t="shared" si="33"/>
        <v>493.7191124749889</v>
      </c>
      <c r="G48">
        <f t="shared" si="27"/>
        <v>1173411.1919914312</v>
      </c>
      <c r="H48">
        <f t="shared" si="34"/>
        <v>2346822.3839828623</v>
      </c>
      <c r="I48">
        <f t="shared" si="29"/>
        <v>3705655.9354182277</v>
      </c>
      <c r="J48">
        <f t="shared" si="35"/>
        <v>2532244.7434267965</v>
      </c>
      <c r="K48">
        <v>9.5</v>
      </c>
      <c r="L48">
        <v>8</v>
      </c>
      <c r="M48">
        <f t="shared" si="25"/>
        <v>1.175</v>
      </c>
      <c r="N48">
        <v>9929032.981305405</v>
      </c>
      <c r="O48">
        <f t="shared" si="28"/>
        <v>9592231.255380476</v>
      </c>
    </row>
    <row r="49" spans="1:15" ht="12.75">
      <c r="A49">
        <v>0.05</v>
      </c>
      <c r="B49">
        <f t="shared" si="30"/>
        <v>9</v>
      </c>
      <c r="C49" s="2">
        <f t="shared" si="26"/>
        <v>0.44497530322355583</v>
      </c>
      <c r="D49">
        <f t="shared" si="31"/>
        <v>9.747873508869774E-07</v>
      </c>
      <c r="E49">
        <f t="shared" si="32"/>
        <v>1040971708.377697</v>
      </c>
      <c r="F49">
        <f t="shared" si="33"/>
        <v>1014.7260539577863</v>
      </c>
      <c r="G49">
        <f t="shared" si="27"/>
        <v>2411676.7579656662</v>
      </c>
      <c r="H49">
        <f t="shared" si="34"/>
        <v>4823353.5159313325</v>
      </c>
      <c r="I49">
        <f t="shared" si="29"/>
        <v>8529009.45134956</v>
      </c>
      <c r="J49">
        <f t="shared" si="35"/>
        <v>6117332.693383894</v>
      </c>
      <c r="K49">
        <v>9.5</v>
      </c>
      <c r="L49">
        <v>7</v>
      </c>
      <c r="M49">
        <f t="shared" si="25"/>
        <v>1.342857142857143</v>
      </c>
      <c r="N49">
        <v>8753798.56455858</v>
      </c>
      <c r="O49">
        <f t="shared" si="28"/>
        <v>8456861.846703619</v>
      </c>
    </row>
    <row r="50" spans="1:15" ht="12.75">
      <c r="A50">
        <v>0.05</v>
      </c>
      <c r="B50">
        <f t="shared" si="30"/>
        <v>10.483333333333334</v>
      </c>
      <c r="C50" s="2">
        <f t="shared" si="26"/>
        <v>0.5183138254215123</v>
      </c>
      <c r="D50">
        <f t="shared" si="31"/>
        <v>1.7944750629698056E-06</v>
      </c>
      <c r="E50">
        <f t="shared" si="32"/>
        <v>1040971708.377697</v>
      </c>
      <c r="F50">
        <f t="shared" si="33"/>
        <v>1867.997771940854</v>
      </c>
      <c r="G50">
        <f t="shared" si="27"/>
        <v>4439628.600202296</v>
      </c>
      <c r="H50">
        <f t="shared" si="34"/>
        <v>8879257.200404592</v>
      </c>
      <c r="I50">
        <f t="shared" si="29"/>
        <v>17408266.651754152</v>
      </c>
      <c r="J50">
        <f t="shared" si="35"/>
        <v>12968638.051551856</v>
      </c>
      <c r="K50">
        <v>9.5</v>
      </c>
      <c r="L50">
        <v>6</v>
      </c>
      <c r="M50">
        <f t="shared" si="25"/>
        <v>1.5666666666666667</v>
      </c>
      <c r="N50">
        <v>7590175.951727105</v>
      </c>
      <c r="O50">
        <f t="shared" si="28"/>
        <v>7332710.359113122</v>
      </c>
    </row>
    <row r="51" spans="1:15" ht="12.75">
      <c r="A51">
        <v>0.05</v>
      </c>
      <c r="B51">
        <f t="shared" si="30"/>
        <v>11.966666666666669</v>
      </c>
      <c r="C51" s="2">
        <f t="shared" si="26"/>
        <v>0.5916523476194687</v>
      </c>
      <c r="D51">
        <f t="shared" si="31"/>
        <v>3.0467205557770173E-06</v>
      </c>
      <c r="E51">
        <f t="shared" si="32"/>
        <v>1040971708.377697</v>
      </c>
      <c r="F51">
        <f t="shared" si="33"/>
        <v>3171.549901896648</v>
      </c>
      <c r="G51">
        <f t="shared" si="27"/>
        <v>7537751.844746297</v>
      </c>
      <c r="H51">
        <f t="shared" si="34"/>
        <v>15075503.689492594</v>
      </c>
      <c r="I51">
        <f t="shared" si="29"/>
        <v>32483770.341246746</v>
      </c>
      <c r="J51">
        <f t="shared" si="35"/>
        <v>24946018.496500447</v>
      </c>
      <c r="K51">
        <v>9</v>
      </c>
      <c r="L51">
        <v>9</v>
      </c>
      <c r="M51">
        <f t="shared" si="25"/>
        <v>0.9888888888888889</v>
      </c>
      <c r="N51">
        <v>8956033.915095307</v>
      </c>
      <c r="O51">
        <f t="shared" si="28"/>
        <v>8652237.192320224</v>
      </c>
    </row>
    <row r="52" spans="1:15" ht="12.75">
      <c r="A52">
        <v>0.05</v>
      </c>
      <c r="B52">
        <f t="shared" si="30"/>
        <v>13.450000000000003</v>
      </c>
      <c r="C52" s="2">
        <f t="shared" si="26"/>
        <v>0.6649908698174253</v>
      </c>
      <c r="D52">
        <f>C$7^4/(6*PI()*B$7*D$7^4*A$7^5)*(B52*1000000000*C$7)^2*C52^2</f>
        <v>4.862157072005943E-06</v>
      </c>
      <c r="E52">
        <f>A52/A$7/C$7</f>
        <v>1040971708.377697</v>
      </c>
      <c r="F52">
        <f>D52*E52</f>
        <v>5061.367953646727</v>
      </c>
      <c r="G52">
        <f t="shared" si="27"/>
        <v>12029240.216818022</v>
      </c>
      <c r="H52">
        <f t="shared" si="34"/>
        <v>24058480.433636043</v>
      </c>
      <c r="I52">
        <f t="shared" si="29"/>
        <v>56542250.77488279</v>
      </c>
      <c r="J52">
        <f t="shared" si="35"/>
        <v>44513010.55806477</v>
      </c>
      <c r="K52">
        <v>9</v>
      </c>
      <c r="L52">
        <v>8</v>
      </c>
      <c r="M52">
        <f t="shared" si="25"/>
        <v>1.1125</v>
      </c>
      <c r="N52">
        <v>8002517.02240149</v>
      </c>
      <c r="O52">
        <f t="shared" si="28"/>
        <v>7731064.449934147</v>
      </c>
    </row>
    <row r="53" spans="11:15" ht="12.75">
      <c r="K53">
        <v>9</v>
      </c>
      <c r="L53">
        <v>7</v>
      </c>
      <c r="M53">
        <f t="shared" si="25"/>
        <v>1.2714285714285716</v>
      </c>
      <c r="N53">
        <v>7055250.757821265</v>
      </c>
      <c r="O53">
        <f t="shared" si="28"/>
        <v>6815930.308736105</v>
      </c>
    </row>
    <row r="54" spans="1:15" ht="12.75">
      <c r="A54" s="4" t="s">
        <v>38</v>
      </c>
      <c r="C54" t="s">
        <v>30</v>
      </c>
      <c r="D54">
        <v>9.47752</v>
      </c>
      <c r="E54" t="s">
        <v>23</v>
      </c>
      <c r="F54">
        <v>0.1</v>
      </c>
      <c r="G54" t="s">
        <v>24</v>
      </c>
      <c r="H54">
        <f>(9.5-0.1)/40</f>
        <v>0.23500000000000001</v>
      </c>
      <c r="I54" t="s">
        <v>0</v>
      </c>
      <c r="K54">
        <v>9</v>
      </c>
      <c r="L54">
        <v>6</v>
      </c>
      <c r="M54">
        <f t="shared" si="25"/>
        <v>1.4833333333333334</v>
      </c>
      <c r="N54">
        <v>6117332.693383894</v>
      </c>
      <c r="O54">
        <f t="shared" si="28"/>
        <v>5909827.268327101</v>
      </c>
    </row>
    <row r="55" spans="1:14" ht="12.75">
      <c r="A55" s="2" t="str">
        <f>A$10</f>
        <v>Current (A)</v>
      </c>
      <c r="B55" s="2" t="str">
        <f aca="true" t="shared" si="36" ref="B55:J55">B$10</f>
        <v>Energy (GeV)</v>
      </c>
      <c r="C55" s="2" t="str">
        <f t="shared" si="36"/>
        <v>Brms (T)</v>
      </c>
      <c r="D55" s="2" t="str">
        <f t="shared" si="36"/>
        <v>W/electron</v>
      </c>
      <c r="E55" s="2" t="str">
        <f t="shared" si="36"/>
        <v>electrons/m</v>
      </c>
      <c r="F55" s="2" t="str">
        <f t="shared" si="36"/>
        <v>W/m</v>
      </c>
      <c r="G55" s="2" t="str">
        <f t="shared" si="36"/>
        <v>W/turn</v>
      </c>
      <c r="H55" s="2" t="str">
        <f t="shared" si="36"/>
        <v>x2</v>
      </c>
      <c r="I55" s="2" t="str">
        <f t="shared" si="36"/>
        <v>x2 sum</v>
      </c>
      <c r="J55" s="2" t="str">
        <f t="shared" si="36"/>
        <v>x2 sum, top x1</v>
      </c>
      <c r="K55" t="s">
        <v>37</v>
      </c>
      <c r="L55" t="s">
        <v>36</v>
      </c>
      <c r="M55" t="s">
        <v>39</v>
      </c>
      <c r="N55" t="s">
        <v>40</v>
      </c>
    </row>
    <row r="56" spans="1:14" ht="12.75">
      <c r="A56" s="2">
        <v>0.01</v>
      </c>
      <c r="B56" s="2">
        <f>F54+H54</f>
        <v>0.335</v>
      </c>
      <c r="C56" s="2">
        <f aca="true" t="shared" si="37" ref="C56:C95">B56*$B$3*$C$3*SQRT($D$2)/$D$54^2</f>
        <v>0.016562969619987912</v>
      </c>
      <c r="D56">
        <f aca="true" t="shared" si="38" ref="D56:D64">C$7^4/(6*PI()*B$7*D$7^4*A$7^5)*(B56*1000000000*C$7)^2*C56^2</f>
        <v>1.871195116692667E-12</v>
      </c>
      <c r="E56">
        <f aca="true" t="shared" si="39" ref="E56:E64">A56/A$7/C$7</f>
        <v>208194341.6755394</v>
      </c>
      <c r="F56">
        <f>D56*E56</f>
        <v>0.00038957223546631396</v>
      </c>
      <c r="G56">
        <f aca="true" t="shared" si="40" ref="G56:G95">F56*G$7</f>
        <v>0.9258876345574963</v>
      </c>
      <c r="H56">
        <f>G56*2</f>
        <v>1.8517752691149927</v>
      </c>
      <c r="I56" s="2">
        <f>H56</f>
        <v>1.8517752691149927</v>
      </c>
      <c r="J56">
        <f>I56-G56</f>
        <v>0.9258876345574963</v>
      </c>
      <c r="K56">
        <f>1+B56/0.000510998928</f>
        <v>656.5786747169067</v>
      </c>
      <c r="L56">
        <f>SQRT(1-K56^-2)</f>
        <v>0.9999988401636647</v>
      </c>
      <c r="M56">
        <f>3843.16*(1-L56)</f>
        <v>0.00445743661039899</v>
      </c>
      <c r="N56">
        <f>SUM(M56:M95)</f>
        <v>0.008851391149250954</v>
      </c>
    </row>
    <row r="57" spans="1:13" ht="12.75">
      <c r="A57" s="2">
        <f>A56</f>
        <v>0.01</v>
      </c>
      <c r="B57">
        <f aca="true" t="shared" si="41" ref="B57:B64">B56+H$54</f>
        <v>0.5700000000000001</v>
      </c>
      <c r="C57" s="2">
        <f t="shared" si="37"/>
        <v>0.028181769204158543</v>
      </c>
      <c r="D57">
        <f t="shared" si="38"/>
        <v>1.5683365722832336E-11</v>
      </c>
      <c r="E57">
        <f t="shared" si="39"/>
        <v>208194341.6755394</v>
      </c>
      <c r="F57">
        <f>D57*E57</f>
        <v>0.0032651880019217983</v>
      </c>
      <c r="G57">
        <f t="shared" si="40"/>
        <v>7.7602994265393574</v>
      </c>
      <c r="H57">
        <f>G57*2</f>
        <v>15.520598853078715</v>
      </c>
      <c r="I57">
        <f aca="true" t="shared" si="42" ref="I57:I64">H57+I56</f>
        <v>17.37237412219371</v>
      </c>
      <c r="J57">
        <f>I57-G57</f>
        <v>9.61207469565435</v>
      </c>
      <c r="K57">
        <f aca="true" t="shared" si="43" ref="K57:K95">1+B57/0.000510998928</f>
        <v>1116.4622226526471</v>
      </c>
      <c r="L57">
        <f aca="true" t="shared" si="44" ref="L57:L95">SQRT(1-K57^-2)</f>
        <v>0.9999995988728791</v>
      </c>
      <c r="M57">
        <f aca="true" t="shared" si="45" ref="M57:M95">3843.16*(1-L57)</f>
        <v>0.0015415957057759043</v>
      </c>
    </row>
    <row r="58" spans="1:13" ht="12.75">
      <c r="A58" s="2">
        <f aca="true" t="shared" si="46" ref="A58:A95">A57</f>
        <v>0.01</v>
      </c>
      <c r="B58">
        <f t="shared" si="41"/>
        <v>0.805</v>
      </c>
      <c r="C58" s="2">
        <f t="shared" si="37"/>
        <v>0.03980056878832917</v>
      </c>
      <c r="D58">
        <f t="shared" si="38"/>
        <v>6.239120431432041E-11</v>
      </c>
      <c r="E58">
        <f t="shared" si="39"/>
        <v>208194341.6755394</v>
      </c>
      <c r="F58">
        <f aca="true" t="shared" si="47" ref="F58:F63">D58*E58</f>
        <v>0.012989495708564011</v>
      </c>
      <c r="G58">
        <f t="shared" si="40"/>
        <v>30.871844450878566</v>
      </c>
      <c r="H58">
        <f aca="true" t="shared" si="48" ref="H58:H64">G58*2</f>
        <v>61.74368890175713</v>
      </c>
      <c r="I58">
        <f t="shared" si="42"/>
        <v>79.11606302395084</v>
      </c>
      <c r="J58">
        <f aca="true" t="shared" si="49" ref="J58:J64">I58-G58</f>
        <v>48.244218573072274</v>
      </c>
      <c r="K58">
        <f t="shared" si="43"/>
        <v>1576.3457705883877</v>
      </c>
      <c r="L58">
        <f t="shared" si="44"/>
        <v>0.9999997987818849</v>
      </c>
      <c r="M58">
        <f t="shared" si="45"/>
        <v>0.0007733134110702267</v>
      </c>
    </row>
    <row r="59" spans="1:13" ht="12.75">
      <c r="A59" s="2">
        <f t="shared" si="46"/>
        <v>0.01</v>
      </c>
      <c r="B59">
        <f t="shared" si="41"/>
        <v>1.04</v>
      </c>
      <c r="C59" s="2">
        <f t="shared" si="37"/>
        <v>0.05141936837249979</v>
      </c>
      <c r="D59">
        <f t="shared" si="38"/>
        <v>1.73809377627626E-10</v>
      </c>
      <c r="E59">
        <f t="shared" si="39"/>
        <v>208194341.6755394</v>
      </c>
      <c r="F59">
        <f t="shared" si="47"/>
        <v>0.03618612895221882</v>
      </c>
      <c r="G59">
        <f t="shared" si="40"/>
        <v>86.00276479985318</v>
      </c>
      <c r="H59">
        <f t="shared" si="48"/>
        <v>172.00552959970636</v>
      </c>
      <c r="I59">
        <f t="shared" si="42"/>
        <v>251.1215926236572</v>
      </c>
      <c r="J59">
        <f t="shared" si="49"/>
        <v>165.118827823804</v>
      </c>
      <c r="K59">
        <f t="shared" si="43"/>
        <v>2036.229318524128</v>
      </c>
      <c r="L59">
        <f t="shared" si="44"/>
        <v>0.999999879408511</v>
      </c>
      <c r="M59">
        <f t="shared" si="45"/>
        <v>0.000463452386929708</v>
      </c>
    </row>
    <row r="60" spans="1:13" ht="12.75">
      <c r="A60" s="2">
        <f t="shared" si="46"/>
        <v>0.01</v>
      </c>
      <c r="B60">
        <f t="shared" si="41"/>
        <v>1.2750000000000001</v>
      </c>
      <c r="C60" s="2">
        <f t="shared" si="37"/>
        <v>0.06303816795667042</v>
      </c>
      <c r="D60">
        <f t="shared" si="38"/>
        <v>3.9262738393822957E-10</v>
      </c>
      <c r="E60">
        <f t="shared" si="39"/>
        <v>208194341.6755394</v>
      </c>
      <c r="F60">
        <f t="shared" si="47"/>
        <v>0.08174279972280896</v>
      </c>
      <c r="G60">
        <f t="shared" si="40"/>
        <v>194.27628713546542</v>
      </c>
      <c r="H60">
        <f t="shared" si="48"/>
        <v>388.55257427093085</v>
      </c>
      <c r="I60">
        <f t="shared" si="42"/>
        <v>639.6741668945881</v>
      </c>
      <c r="J60">
        <f t="shared" si="49"/>
        <v>445.3978797591227</v>
      </c>
      <c r="K60">
        <f t="shared" si="43"/>
        <v>2496.1128664598687</v>
      </c>
      <c r="L60">
        <f t="shared" si="44"/>
        <v>0.9999999197506387</v>
      </c>
      <c r="M60">
        <f t="shared" si="45"/>
        <v>0.0003084111352479235</v>
      </c>
    </row>
    <row r="61" spans="1:13" ht="12.75">
      <c r="A61" s="2">
        <f t="shared" si="46"/>
        <v>0.01</v>
      </c>
      <c r="B61">
        <f t="shared" si="41"/>
        <v>1.5100000000000002</v>
      </c>
      <c r="C61" s="2">
        <f t="shared" si="37"/>
        <v>0.07465696754084103</v>
      </c>
      <c r="D61">
        <f t="shared" si="38"/>
        <v>7.724095530606219E-10</v>
      </c>
      <c r="E61">
        <f t="shared" si="39"/>
        <v>208194341.6755394</v>
      </c>
      <c r="F61">
        <f t="shared" si="47"/>
        <v>0.16081129840335381</v>
      </c>
      <c r="G61">
        <f t="shared" si="40"/>
        <v>382.19662268944126</v>
      </c>
      <c r="H61">
        <f t="shared" si="48"/>
        <v>764.3932453788825</v>
      </c>
      <c r="I61">
        <f t="shared" si="42"/>
        <v>1404.0674122734706</v>
      </c>
      <c r="J61">
        <f t="shared" si="49"/>
        <v>1021.8707895840294</v>
      </c>
      <c r="K61">
        <f t="shared" si="43"/>
        <v>2955.9964143956095</v>
      </c>
      <c r="L61">
        <f t="shared" si="44"/>
        <v>0.9999999427781083</v>
      </c>
      <c r="M61">
        <f t="shared" si="45"/>
        <v>0.00021991288518838912</v>
      </c>
    </row>
    <row r="62" spans="1:13" ht="12.75">
      <c r="A62" s="2">
        <f t="shared" si="46"/>
        <v>0.01</v>
      </c>
      <c r="B62">
        <f t="shared" si="41"/>
        <v>1.7450000000000003</v>
      </c>
      <c r="C62" s="2">
        <f t="shared" si="37"/>
        <v>0.08627576712501168</v>
      </c>
      <c r="D62">
        <f t="shared" si="38"/>
        <v>1.3775950463483077E-09</v>
      </c>
      <c r="E62">
        <f t="shared" si="39"/>
        <v>208194341.6755394</v>
      </c>
      <c r="F62">
        <f t="shared" si="47"/>
        <v>0.2868074937699701</v>
      </c>
      <c r="G62">
        <f t="shared" si="40"/>
        <v>681.6489672632318</v>
      </c>
      <c r="H62">
        <f t="shared" si="48"/>
        <v>1363.2979345264637</v>
      </c>
      <c r="I62">
        <f t="shared" si="42"/>
        <v>2767.3653467999343</v>
      </c>
      <c r="J62">
        <f t="shared" si="49"/>
        <v>2085.7163795367023</v>
      </c>
      <c r="K62">
        <f t="shared" si="43"/>
        <v>3415.8799623313503</v>
      </c>
      <c r="L62">
        <f t="shared" si="44"/>
        <v>0.99999995714862</v>
      </c>
      <c r="M62">
        <f t="shared" si="45"/>
        <v>0.00016468470956053415</v>
      </c>
    </row>
    <row r="63" spans="1:13" ht="12.75">
      <c r="A63" s="2">
        <f t="shared" si="46"/>
        <v>0.01</v>
      </c>
      <c r="B63">
        <f t="shared" si="41"/>
        <v>1.9800000000000004</v>
      </c>
      <c r="C63" s="2">
        <f t="shared" si="37"/>
        <v>0.09789456670918233</v>
      </c>
      <c r="D63">
        <f t="shared" si="38"/>
        <v>2.2834978566938007E-09</v>
      </c>
      <c r="E63">
        <f t="shared" si="39"/>
        <v>208194341.6755394</v>
      </c>
      <c r="F63">
        <f t="shared" si="47"/>
        <v>0.47541133299187105</v>
      </c>
      <c r="G63">
        <f t="shared" si="40"/>
        <v>1129.8995012280118</v>
      </c>
      <c r="H63">
        <f t="shared" si="48"/>
        <v>2259.7990024560236</v>
      </c>
      <c r="I63">
        <f t="shared" si="42"/>
        <v>5027.164349255958</v>
      </c>
      <c r="J63">
        <f t="shared" si="49"/>
        <v>3897.264848027946</v>
      </c>
      <c r="K63">
        <f t="shared" si="43"/>
        <v>3875.7635102670906</v>
      </c>
      <c r="L63">
        <f t="shared" si="44"/>
        <v>0.9999999667144703</v>
      </c>
      <c r="M63">
        <f t="shared" si="45"/>
        <v>0.00012792161619064934</v>
      </c>
    </row>
    <row r="64" spans="1:13" ht="12.75">
      <c r="A64" s="2">
        <f t="shared" si="46"/>
        <v>0.01</v>
      </c>
      <c r="B64">
        <f t="shared" si="41"/>
        <v>2.2150000000000003</v>
      </c>
      <c r="C64" s="2">
        <f t="shared" si="37"/>
        <v>0.10951336629335293</v>
      </c>
      <c r="D64">
        <f t="shared" si="38"/>
        <v>3.5763068085286224E-09</v>
      </c>
      <c r="E64">
        <f t="shared" si="39"/>
        <v>208194341.6755394</v>
      </c>
      <c r="F64">
        <f>D64*E64</f>
        <v>0.7445668416313659</v>
      </c>
      <c r="G64">
        <f t="shared" si="40"/>
        <v>1769.5953895246778</v>
      </c>
      <c r="H64">
        <f t="shared" si="48"/>
        <v>3539.1907790493556</v>
      </c>
      <c r="I64">
        <f t="shared" si="42"/>
        <v>8566.355128305313</v>
      </c>
      <c r="J64">
        <f t="shared" si="49"/>
        <v>6796.759738780635</v>
      </c>
      <c r="K64">
        <f t="shared" si="43"/>
        <v>4335.647058202831</v>
      </c>
      <c r="L64">
        <f t="shared" si="44"/>
        <v>0.9999999734011924</v>
      </c>
      <c r="M64">
        <f t="shared" si="45"/>
        <v>0.00010222347341954929</v>
      </c>
    </row>
    <row r="65" spans="1:13" ht="12.75">
      <c r="A65" s="2">
        <f t="shared" si="46"/>
        <v>0.01</v>
      </c>
      <c r="B65">
        <f aca="true" t="shared" si="50" ref="B65:B74">B64+H$54</f>
        <v>2.45</v>
      </c>
      <c r="C65" s="2">
        <f t="shared" si="37"/>
        <v>0.12113216587752354</v>
      </c>
      <c r="D65">
        <f aca="true" t="shared" si="51" ref="D65:D74">C$7^4/(6*PI()*B$7*D$7^4*A$7^5)*(B65*1000000000*C$7)^2*C65^2</f>
        <v>5.353085557823311E-09</v>
      </c>
      <c r="E65">
        <f aca="true" t="shared" si="52" ref="E65:E74">A65/A$7/C$7</f>
        <v>208194341.6755394</v>
      </c>
      <c r="F65">
        <f aca="true" t="shared" si="53" ref="F65:F74">D65*E65</f>
        <v>1.114482123643862</v>
      </c>
      <c r="G65">
        <f t="shared" si="40"/>
        <v>2648.764781663854</v>
      </c>
      <c r="H65">
        <f aca="true" t="shared" si="54" ref="H65:H74">G65*2</f>
        <v>5297.529563327708</v>
      </c>
      <c r="I65">
        <f aca="true" t="shared" si="55" ref="I65:I74">H65+I64</f>
        <v>13863.884691633022</v>
      </c>
      <c r="J65">
        <f aca="true" t="shared" si="56" ref="J65:J74">I65-G65</f>
        <v>11215.119909969168</v>
      </c>
      <c r="K65">
        <f t="shared" si="43"/>
        <v>4795.530606138571</v>
      </c>
      <c r="L65">
        <f t="shared" si="44"/>
        <v>0.999999978258141</v>
      </c>
      <c r="M65">
        <f t="shared" si="45"/>
        <v>8.355744275700516E-05</v>
      </c>
    </row>
    <row r="66" spans="1:13" ht="12.75">
      <c r="A66" s="2">
        <f t="shared" si="46"/>
        <v>0.01</v>
      </c>
      <c r="B66">
        <f t="shared" si="50"/>
        <v>2.685</v>
      </c>
      <c r="C66" s="2">
        <f t="shared" si="37"/>
        <v>0.13275096546169418</v>
      </c>
      <c r="D66">
        <f t="shared" si="51"/>
        <v>7.721772592087418E-09</v>
      </c>
      <c r="E66">
        <f t="shared" si="52"/>
        <v>208194341.6755394</v>
      </c>
      <c r="F66">
        <f t="shared" si="53"/>
        <v>1.6076293613778636</v>
      </c>
      <c r="G66">
        <f t="shared" si="40"/>
        <v>3820.8168117258883</v>
      </c>
      <c r="H66">
        <f t="shared" si="54"/>
        <v>7641.633623451777</v>
      </c>
      <c r="I66">
        <f t="shared" si="55"/>
        <v>21505.5183150848</v>
      </c>
      <c r="J66">
        <f t="shared" si="56"/>
        <v>17684.701503358912</v>
      </c>
      <c r="K66">
        <f t="shared" si="43"/>
        <v>5255.414154074311</v>
      </c>
      <c r="L66">
        <f t="shared" si="44"/>
        <v>0.9999999818967681</v>
      </c>
      <c r="M66">
        <f t="shared" si="45"/>
        <v>6.957361676082296E-05</v>
      </c>
    </row>
    <row r="67" spans="1:13" ht="12.75">
      <c r="A67" s="2">
        <f t="shared" si="46"/>
        <v>0.01</v>
      </c>
      <c r="B67">
        <f t="shared" si="50"/>
        <v>2.92</v>
      </c>
      <c r="C67" s="2">
        <f t="shared" si="37"/>
        <v>0.1443697650458648</v>
      </c>
      <c r="D67">
        <f t="shared" si="51"/>
        <v>1.0801181230369496E-08</v>
      </c>
      <c r="E67">
        <f t="shared" si="52"/>
        <v>208194341.6755394</v>
      </c>
      <c r="F67">
        <f t="shared" si="53"/>
        <v>2.24874481557497</v>
      </c>
      <c r="G67">
        <f t="shared" si="40"/>
        <v>5344.541598360849</v>
      </c>
      <c r="H67">
        <f t="shared" si="54"/>
        <v>10689.083196721698</v>
      </c>
      <c r="I67">
        <f t="shared" si="55"/>
        <v>32194.601511806497</v>
      </c>
      <c r="J67">
        <f t="shared" si="56"/>
        <v>26850.05991344565</v>
      </c>
      <c r="K67">
        <f t="shared" si="43"/>
        <v>5715.297702010052</v>
      </c>
      <c r="L67">
        <f t="shared" si="44"/>
        <v>0.9999999846929221</v>
      </c>
      <c r="M67">
        <f t="shared" si="45"/>
        <v>5.882754965016001E-05</v>
      </c>
    </row>
    <row r="68" spans="1:13" ht="12.75">
      <c r="A68" s="2">
        <f t="shared" si="46"/>
        <v>0.01</v>
      </c>
      <c r="B68">
        <f t="shared" si="50"/>
        <v>3.155</v>
      </c>
      <c r="C68" s="2">
        <f t="shared" si="37"/>
        <v>0.1559885646300354</v>
      </c>
      <c r="D68">
        <f t="shared" si="51"/>
        <v>1.472099962325712E-08</v>
      </c>
      <c r="E68">
        <f t="shared" si="52"/>
        <v>208194341.6755394</v>
      </c>
      <c r="F68">
        <f t="shared" si="53"/>
        <v>3.06482882536988</v>
      </c>
      <c r="G68">
        <f t="shared" si="40"/>
        <v>7284.110244788533</v>
      </c>
      <c r="H68">
        <f t="shared" si="54"/>
        <v>14568.220489577066</v>
      </c>
      <c r="I68">
        <f t="shared" si="55"/>
        <v>46762.82200138357</v>
      </c>
      <c r="J68">
        <f t="shared" si="56"/>
        <v>39478.71175659503</v>
      </c>
      <c r="K68">
        <f t="shared" si="43"/>
        <v>6175.181249945792</v>
      </c>
      <c r="L68">
        <f t="shared" si="44"/>
        <v>0.9999999868879502</v>
      </c>
      <c r="M68">
        <f t="shared" si="45"/>
        <v>5.039170522971315E-05</v>
      </c>
    </row>
    <row r="69" spans="1:13" ht="12.75">
      <c r="A69" s="2">
        <f t="shared" si="46"/>
        <v>0.01</v>
      </c>
      <c r="B69">
        <f t="shared" si="50"/>
        <v>3.3899999999999997</v>
      </c>
      <c r="C69" s="2">
        <f t="shared" si="37"/>
        <v>0.16760736421420602</v>
      </c>
      <c r="D69">
        <f t="shared" si="51"/>
        <v>1.9621790752876865E-08</v>
      </c>
      <c r="E69">
        <f t="shared" si="52"/>
        <v>208194341.6755394</v>
      </c>
      <c r="F69">
        <f t="shared" si="53"/>
        <v>4.0851458082903855</v>
      </c>
      <c r="G69">
        <f t="shared" si="40"/>
        <v>9709.074838798457</v>
      </c>
      <c r="H69">
        <f t="shared" si="54"/>
        <v>19418.149677596914</v>
      </c>
      <c r="I69">
        <f t="shared" si="55"/>
        <v>66180.97167898048</v>
      </c>
      <c r="J69">
        <f t="shared" si="56"/>
        <v>56471.896840182024</v>
      </c>
      <c r="K69">
        <f t="shared" si="43"/>
        <v>6635.064797881532</v>
      </c>
      <c r="L69">
        <f t="shared" si="44"/>
        <v>0.9999999886425804</v>
      </c>
      <c r="M69">
        <f t="shared" si="45"/>
        <v>4.364838055765485E-05</v>
      </c>
    </row>
    <row r="70" spans="1:13" ht="12.75">
      <c r="A70" s="2">
        <f t="shared" si="46"/>
        <v>0.01</v>
      </c>
      <c r="B70">
        <f t="shared" si="50"/>
        <v>3.6249999999999996</v>
      </c>
      <c r="C70" s="2">
        <f t="shared" si="37"/>
        <v>0.17922616379837664</v>
      </c>
      <c r="D70">
        <f t="shared" si="51"/>
        <v>2.5654992432894324E-08</v>
      </c>
      <c r="E70">
        <f t="shared" si="52"/>
        <v>208194341.6755394</v>
      </c>
      <c r="F70">
        <f t="shared" si="53"/>
        <v>5.341224260257379</v>
      </c>
      <c r="G70">
        <f t="shared" si="40"/>
        <v>12694.368452749864</v>
      </c>
      <c r="H70">
        <f t="shared" si="54"/>
        <v>25388.73690549973</v>
      </c>
      <c r="I70">
        <f t="shared" si="55"/>
        <v>91569.7085844802</v>
      </c>
      <c r="J70">
        <f t="shared" si="56"/>
        <v>78875.34013173034</v>
      </c>
      <c r="K70">
        <f t="shared" si="43"/>
        <v>7094.948345817273</v>
      </c>
      <c r="L70">
        <f t="shared" si="44"/>
        <v>0.9999999900672036</v>
      </c>
      <c r="M70">
        <f t="shared" si="45"/>
        <v>3.817332567114917E-05</v>
      </c>
    </row>
    <row r="71" spans="1:13" ht="12.75">
      <c r="A71" s="2">
        <f t="shared" si="46"/>
        <v>0.01</v>
      </c>
      <c r="B71">
        <f t="shared" si="50"/>
        <v>3.8599999999999994</v>
      </c>
      <c r="C71" s="2">
        <f t="shared" si="37"/>
        <v>0.19084496338254725</v>
      </c>
      <c r="D71">
        <f t="shared" si="51"/>
        <v>3.298291730851412E-08</v>
      </c>
      <c r="E71">
        <f t="shared" si="52"/>
        <v>208194341.6755394</v>
      </c>
      <c r="F71">
        <f t="shared" si="53"/>
        <v>6.866856755584851</v>
      </c>
      <c r="G71">
        <f t="shared" si="40"/>
        <v>16320.305143571732</v>
      </c>
      <c r="H71">
        <f t="shared" si="54"/>
        <v>32640.610287143463</v>
      </c>
      <c r="I71">
        <f t="shared" si="55"/>
        <v>124210.31887162366</v>
      </c>
      <c r="J71">
        <f t="shared" si="56"/>
        <v>107890.01372805193</v>
      </c>
      <c r="K71">
        <f t="shared" si="43"/>
        <v>7554.831893753013</v>
      </c>
      <c r="L71">
        <f t="shared" si="44"/>
        <v>0.9999999912396714</v>
      </c>
      <c r="M71">
        <f t="shared" si="45"/>
        <v>3.3667344361165696E-05</v>
      </c>
    </row>
    <row r="72" spans="1:13" ht="12.75">
      <c r="A72" s="2">
        <f t="shared" si="46"/>
        <v>0.01</v>
      </c>
      <c r="B72">
        <f t="shared" si="50"/>
        <v>4.095</v>
      </c>
      <c r="C72" s="2">
        <f t="shared" si="37"/>
        <v>0.2024637629667179</v>
      </c>
      <c r="D72">
        <f t="shared" si="51"/>
        <v>4.1778752856479846E-08</v>
      </c>
      <c r="E72">
        <f t="shared" si="52"/>
        <v>208194341.6755394</v>
      </c>
      <c r="F72">
        <f t="shared" si="53"/>
        <v>8.698099946979884</v>
      </c>
      <c r="G72">
        <f t="shared" si="40"/>
        <v>20672.579952762746</v>
      </c>
      <c r="H72">
        <f t="shared" si="54"/>
        <v>41345.15990552549</v>
      </c>
      <c r="I72">
        <f t="shared" si="55"/>
        <v>165555.47877714917</v>
      </c>
      <c r="J72">
        <f t="shared" si="56"/>
        <v>144882.89882438642</v>
      </c>
      <c r="K72">
        <f t="shared" si="43"/>
        <v>8014.715441688753</v>
      </c>
      <c r="L72">
        <f t="shared" si="44"/>
        <v>0.999999992216162</v>
      </c>
      <c r="M72">
        <f t="shared" si="45"/>
        <v>2.9914534919495138E-05</v>
      </c>
    </row>
    <row r="73" spans="1:13" ht="12.75">
      <c r="A73" s="2">
        <f t="shared" si="46"/>
        <v>0.01</v>
      </c>
      <c r="B73">
        <f t="shared" si="50"/>
        <v>4.33</v>
      </c>
      <c r="C73" s="2">
        <f t="shared" si="37"/>
        <v>0.2140825625508885</v>
      </c>
      <c r="D73">
        <f t="shared" si="51"/>
        <v>5.222656138507416E-08</v>
      </c>
      <c r="E73">
        <f t="shared" si="52"/>
        <v>208194341.6755394</v>
      </c>
      <c r="F73">
        <f t="shared" si="53"/>
        <v>10.873274565542662</v>
      </c>
      <c r="G73">
        <f t="shared" si="40"/>
        <v>25842.268906391324</v>
      </c>
      <c r="H73">
        <f t="shared" si="54"/>
        <v>51684.53781278265</v>
      </c>
      <c r="I73">
        <f t="shared" si="55"/>
        <v>217240.01658993182</v>
      </c>
      <c r="J73">
        <f t="shared" si="56"/>
        <v>191397.7476835405</v>
      </c>
      <c r="K73">
        <f t="shared" si="43"/>
        <v>8474.598989624496</v>
      </c>
      <c r="L73">
        <f t="shared" si="44"/>
        <v>0.9999999930380373</v>
      </c>
      <c r="M73">
        <f t="shared" si="45"/>
        <v>2.6755936466460462E-05</v>
      </c>
    </row>
    <row r="74" spans="1:13" ht="12.75">
      <c r="A74" s="2">
        <f t="shared" si="46"/>
        <v>0.01</v>
      </c>
      <c r="B74">
        <f t="shared" si="50"/>
        <v>4.565</v>
      </c>
      <c r="C74" s="2">
        <f t="shared" si="37"/>
        <v>0.2257013621350592</v>
      </c>
      <c r="D74">
        <f t="shared" si="51"/>
        <v>6.452128003411868E-08</v>
      </c>
      <c r="E74">
        <f t="shared" si="52"/>
        <v>208194341.6755394</v>
      </c>
      <c r="F74">
        <f t="shared" si="53"/>
        <v>13.432965420766463</v>
      </c>
      <c r="G74">
        <f t="shared" si="40"/>
        <v>31925.82901509561</v>
      </c>
      <c r="H74">
        <f t="shared" si="54"/>
        <v>63851.65803019122</v>
      </c>
      <c r="I74">
        <f t="shared" si="55"/>
        <v>281091.67462012306</v>
      </c>
      <c r="J74">
        <f t="shared" si="56"/>
        <v>249165.84560502745</v>
      </c>
      <c r="K74">
        <f t="shared" si="43"/>
        <v>8934.482537560236</v>
      </c>
      <c r="L74">
        <f t="shared" si="44"/>
        <v>0.9999999937362964</v>
      </c>
      <c r="M74">
        <f t="shared" si="45"/>
        <v>2.4072414957627686E-05</v>
      </c>
    </row>
    <row r="75" spans="1:13" ht="12.75">
      <c r="A75" s="2">
        <f t="shared" si="46"/>
        <v>0.01</v>
      </c>
      <c r="B75">
        <f>B74+H$54</f>
        <v>4.800000000000001</v>
      </c>
      <c r="C75" s="2">
        <f t="shared" si="37"/>
        <v>0.23732016171922982</v>
      </c>
      <c r="D75">
        <f>C$7^4/(6*PI()*B$7*D$7^4*A$7^5)*(B75*1000000000*C$7)^2*C75^2</f>
        <v>7.886872077497405E-08</v>
      </c>
      <c r="E75">
        <f>A75/A$7/C$7</f>
        <v>208194341.6755394</v>
      </c>
      <c r="F75">
        <f>D75*E75</f>
        <v>16.42002140053766</v>
      </c>
      <c r="G75">
        <f t="shared" si="40"/>
        <v>39025.09827408346</v>
      </c>
      <c r="H75">
        <f>G75*2</f>
        <v>78050.19654816692</v>
      </c>
      <c r="I75">
        <f>H75+I74</f>
        <v>359141.87116829</v>
      </c>
      <c r="J75">
        <f>I75-G75</f>
        <v>320116.7728942065</v>
      </c>
      <c r="K75">
        <f t="shared" si="43"/>
        <v>9394.366085495976</v>
      </c>
      <c r="L75">
        <f t="shared" si="44"/>
        <v>0.9999999943345417</v>
      </c>
      <c r="M75">
        <f t="shared" si="45"/>
        <v>2.1773262815152348E-05</v>
      </c>
    </row>
    <row r="76" spans="1:13" ht="12.75">
      <c r="A76" s="2">
        <f t="shared" si="46"/>
        <v>0.01</v>
      </c>
      <c r="B76">
        <f aca="true" t="shared" si="57" ref="B76:B95">B75+H$54</f>
        <v>5.035000000000001</v>
      </c>
      <c r="C76" s="2">
        <f t="shared" si="37"/>
        <v>0.24893896130340043</v>
      </c>
      <c r="D76">
        <f aca="true" t="shared" si="58" ref="D76:D95">C$7^4/(6*PI()*B$7*D$7^4*A$7^5)*(B76*1000000000*C$7)^2*C76^2</f>
        <v>9.548557041053993E-08</v>
      </c>
      <c r="E76">
        <f aca="true" t="shared" si="59" ref="E76:E95">A76/A$7/C$7</f>
        <v>208194341.6755394</v>
      </c>
      <c r="F76">
        <f aca="true" t="shared" si="60" ref="F76:F95">D76*E76</f>
        <v>19.879555471135724</v>
      </c>
      <c r="G76">
        <f t="shared" si="40"/>
        <v>47247.295663132456</v>
      </c>
      <c r="H76">
        <f aca="true" t="shared" si="61" ref="H76:H95">G76*2</f>
        <v>94494.59132626491</v>
      </c>
      <c r="I76">
        <f aca="true" t="shared" si="62" ref="I76:I95">H76+I75</f>
        <v>453636.4624945549</v>
      </c>
      <c r="J76">
        <f aca="true" t="shared" si="63" ref="J76:J95">I76-G76</f>
        <v>406389.1668314224</v>
      </c>
      <c r="K76">
        <f t="shared" si="43"/>
        <v>9854.249633431718</v>
      </c>
      <c r="L76">
        <f t="shared" si="44"/>
        <v>0.9999999948510001</v>
      </c>
      <c r="M76">
        <f t="shared" si="45"/>
        <v>1.9788430429255044E-05</v>
      </c>
    </row>
    <row r="77" spans="1:13" ht="12.75">
      <c r="A77" s="2">
        <f t="shared" si="46"/>
        <v>0.01</v>
      </c>
      <c r="B77">
        <f t="shared" si="57"/>
        <v>5.270000000000001</v>
      </c>
      <c r="C77" s="2">
        <f t="shared" si="37"/>
        <v>0.26055776088757115</v>
      </c>
      <c r="D77">
        <f t="shared" si="58"/>
        <v>1.1459939057525506E-07</v>
      </c>
      <c r="E77">
        <f t="shared" si="59"/>
        <v>208194341.6755394</v>
      </c>
      <c r="F77">
        <f t="shared" si="60"/>
        <v>23.858944677233243</v>
      </c>
      <c r="G77">
        <f t="shared" si="40"/>
        <v>56705.02114658996</v>
      </c>
      <c r="H77">
        <f t="shared" si="61"/>
        <v>113410.04229317993</v>
      </c>
      <c r="I77">
        <f t="shared" si="62"/>
        <v>567046.5047877348</v>
      </c>
      <c r="J77">
        <f t="shared" si="63"/>
        <v>510341.4836411449</v>
      </c>
      <c r="K77">
        <f t="shared" si="43"/>
        <v>10314.133181367459</v>
      </c>
      <c r="L77">
        <f t="shared" si="44"/>
        <v>0.9999999952999277</v>
      </c>
      <c r="M77">
        <f t="shared" si="45"/>
        <v>1.8063129980880886E-05</v>
      </c>
    </row>
    <row r="78" spans="1:13" ht="12.75">
      <c r="A78" s="2">
        <f t="shared" si="46"/>
        <v>0.01</v>
      </c>
      <c r="B78">
        <f t="shared" si="57"/>
        <v>5.505000000000002</v>
      </c>
      <c r="C78" s="2">
        <f t="shared" si="37"/>
        <v>0.27217656047174177</v>
      </c>
      <c r="D78">
        <f t="shared" si="58"/>
        <v>1.36448617735097E-07</v>
      </c>
      <c r="E78">
        <f t="shared" si="59"/>
        <v>208194341.6755394</v>
      </c>
      <c r="F78">
        <f t="shared" si="60"/>
        <v>28.40783014189585</v>
      </c>
      <c r="G78">
        <f t="shared" si="40"/>
        <v>67516.25567337293</v>
      </c>
      <c r="H78">
        <f t="shared" si="61"/>
        <v>135032.51134674586</v>
      </c>
      <c r="I78">
        <f t="shared" si="62"/>
        <v>702079.0161344807</v>
      </c>
      <c r="J78">
        <f t="shared" si="63"/>
        <v>634562.7604611078</v>
      </c>
      <c r="K78">
        <f t="shared" si="43"/>
        <v>10774.016729303201</v>
      </c>
      <c r="L78">
        <f t="shared" si="44"/>
        <v>0.9999999956926048</v>
      </c>
      <c r="M78">
        <f t="shared" si="45"/>
        <v>1.6554009007099246E-05</v>
      </c>
    </row>
    <row r="79" spans="1:13" ht="12.75">
      <c r="A79" s="2">
        <f t="shared" si="46"/>
        <v>0.01</v>
      </c>
      <c r="B79">
        <f t="shared" si="57"/>
        <v>5.740000000000002</v>
      </c>
      <c r="C79" s="2">
        <f t="shared" si="37"/>
        <v>0.2837953600559124</v>
      </c>
      <c r="D79">
        <f t="shared" si="58"/>
        <v>1.612825631875825E-07</v>
      </c>
      <c r="E79">
        <f t="shared" si="59"/>
        <v>208194341.6755394</v>
      </c>
      <c r="F79">
        <f t="shared" si="60"/>
        <v>33.57811706658232</v>
      </c>
      <c r="G79">
        <f t="shared" si="40"/>
        <v>79804.36117696816</v>
      </c>
      <c r="H79">
        <f t="shared" si="61"/>
        <v>159608.72235393632</v>
      </c>
      <c r="I79">
        <f t="shared" si="62"/>
        <v>861687.738488417</v>
      </c>
      <c r="J79">
        <f t="shared" si="63"/>
        <v>781883.3773114488</v>
      </c>
      <c r="K79">
        <f t="shared" si="43"/>
        <v>11233.900277238941</v>
      </c>
      <c r="L79">
        <f t="shared" si="44"/>
        <v>0.999999996038051</v>
      </c>
      <c r="M79">
        <f t="shared" si="45"/>
        <v>1.5226403884653904E-05</v>
      </c>
    </row>
    <row r="80" spans="1:13" ht="12.75">
      <c r="A80" s="2">
        <f t="shared" si="46"/>
        <v>0.01</v>
      </c>
      <c r="B80">
        <f t="shared" si="57"/>
        <v>5.975000000000002</v>
      </c>
      <c r="C80" s="2">
        <f t="shared" si="37"/>
        <v>0.295414159640083</v>
      </c>
      <c r="D80">
        <f t="shared" si="58"/>
        <v>1.893614130617673E-07</v>
      </c>
      <c r="E80">
        <f t="shared" si="59"/>
        <v>208194341.6755394</v>
      </c>
      <c r="F80">
        <f t="shared" si="60"/>
        <v>39.42397473114453</v>
      </c>
      <c r="G80">
        <f t="shared" si="40"/>
        <v>93698.08057543218</v>
      </c>
      <c r="H80">
        <f t="shared" si="61"/>
        <v>187396.16115086435</v>
      </c>
      <c r="I80">
        <f t="shared" si="62"/>
        <v>1049083.8996392814</v>
      </c>
      <c r="J80">
        <f t="shared" si="63"/>
        <v>955385.8190638493</v>
      </c>
      <c r="K80">
        <f t="shared" si="43"/>
        <v>11693.783825174683</v>
      </c>
      <c r="L80">
        <f t="shared" si="44"/>
        <v>0.999999996343548</v>
      </c>
      <c r="M80">
        <f t="shared" si="45"/>
        <v>1.405233018378027E-05</v>
      </c>
    </row>
    <row r="81" spans="1:13" ht="12.75">
      <c r="A81" s="2">
        <f t="shared" si="46"/>
        <v>0.01</v>
      </c>
      <c r="B81">
        <f t="shared" si="57"/>
        <v>6.210000000000003</v>
      </c>
      <c r="C81" s="2">
        <f t="shared" si="37"/>
        <v>0.3070329592242536</v>
      </c>
      <c r="D81">
        <f t="shared" si="58"/>
        <v>2.2095622831824604E-07</v>
      </c>
      <c r="E81">
        <f t="shared" si="59"/>
        <v>208194341.6755394</v>
      </c>
      <c r="F81">
        <f t="shared" si="60"/>
        <v>46.00183649382741</v>
      </c>
      <c r="G81">
        <f t="shared" si="40"/>
        <v>109331.53777139111</v>
      </c>
      <c r="H81">
        <f t="shared" si="61"/>
        <v>218663.07554278223</v>
      </c>
      <c r="I81">
        <f t="shared" si="62"/>
        <v>1267746.9751820636</v>
      </c>
      <c r="J81">
        <f t="shared" si="63"/>
        <v>1158415.4374106724</v>
      </c>
      <c r="K81">
        <f t="shared" si="43"/>
        <v>12153.667373110424</v>
      </c>
      <c r="L81">
        <f t="shared" si="44"/>
        <v>0.9999999966150261</v>
      </c>
      <c r="M81">
        <f t="shared" si="45"/>
        <v>1.300899612737716E-05</v>
      </c>
    </row>
    <row r="82" spans="1:13" ht="12.75">
      <c r="A82" s="2">
        <f t="shared" si="46"/>
        <v>0.01</v>
      </c>
      <c r="B82">
        <f t="shared" si="57"/>
        <v>6.445000000000003</v>
      </c>
      <c r="C82" s="2">
        <f t="shared" si="37"/>
        <v>0.31865175880842433</v>
      </c>
      <c r="D82">
        <f t="shared" si="58"/>
        <v>2.5634894474915265E-07</v>
      </c>
      <c r="E82">
        <f t="shared" si="59"/>
        <v>208194341.6755394</v>
      </c>
      <c r="F82">
        <f t="shared" si="60"/>
        <v>53.37039979126906</v>
      </c>
      <c r="G82">
        <f t="shared" si="40"/>
        <v>126844.237652041</v>
      </c>
      <c r="H82">
        <f t="shared" si="61"/>
        <v>253688.475304082</v>
      </c>
      <c r="I82">
        <f t="shared" si="62"/>
        <v>1521435.4504861457</v>
      </c>
      <c r="J82">
        <f t="shared" si="63"/>
        <v>1394591.2128341047</v>
      </c>
      <c r="K82">
        <f t="shared" si="43"/>
        <v>12613.550921046164</v>
      </c>
      <c r="L82">
        <f t="shared" si="44"/>
        <v>0.9999999968573553</v>
      </c>
      <c r="M82">
        <f t="shared" si="45"/>
        <v>1.2077686405356224E-05</v>
      </c>
    </row>
    <row r="83" spans="1:13" ht="12.75">
      <c r="A83" s="2">
        <f t="shared" si="46"/>
        <v>0.01</v>
      </c>
      <c r="B83">
        <f t="shared" si="57"/>
        <v>6.680000000000003</v>
      </c>
      <c r="C83" s="2">
        <f t="shared" si="37"/>
        <v>0.330270558392595</v>
      </c>
      <c r="D83">
        <f t="shared" si="58"/>
        <v>2.958323729781597E-07</v>
      </c>
      <c r="E83">
        <f t="shared" si="59"/>
        <v>208194341.6755394</v>
      </c>
      <c r="F83">
        <f t="shared" si="60"/>
        <v>61.59062613850059</v>
      </c>
      <c r="G83">
        <f t="shared" si="40"/>
        <v>146381.06608914747</v>
      </c>
      <c r="H83">
        <f t="shared" si="61"/>
        <v>292762.13217829494</v>
      </c>
      <c r="I83">
        <f t="shared" si="62"/>
        <v>1814197.5826644406</v>
      </c>
      <c r="J83">
        <f t="shared" si="63"/>
        <v>1667816.5165752931</v>
      </c>
      <c r="K83">
        <f t="shared" si="43"/>
        <v>13073.434468981906</v>
      </c>
      <c r="L83">
        <f t="shared" si="44"/>
        <v>0.9999999970745639</v>
      </c>
      <c r="M83">
        <f t="shared" si="45"/>
        <v>1.124291906193342E-05</v>
      </c>
    </row>
    <row r="84" spans="1:13" ht="12.75">
      <c r="A84" s="2">
        <f t="shared" si="46"/>
        <v>0.01</v>
      </c>
      <c r="B84">
        <f t="shared" si="57"/>
        <v>6.915000000000004</v>
      </c>
      <c r="C84" s="2">
        <f t="shared" si="37"/>
        <v>0.3418893579767656</v>
      </c>
      <c r="D84">
        <f t="shared" si="58"/>
        <v>3.397101984604788E-07</v>
      </c>
      <c r="E84">
        <f t="shared" si="59"/>
        <v>208194341.6755394</v>
      </c>
      <c r="F84">
        <f t="shared" si="60"/>
        <v>70.72574112894623</v>
      </c>
      <c r="G84">
        <f t="shared" si="40"/>
        <v>168092.28993904576</v>
      </c>
      <c r="H84">
        <f t="shared" si="61"/>
        <v>336184.5798780915</v>
      </c>
      <c r="I84">
        <f t="shared" si="62"/>
        <v>2150382.162542532</v>
      </c>
      <c r="J84">
        <f t="shared" si="63"/>
        <v>1982289.8726034865</v>
      </c>
      <c r="K84">
        <f t="shared" si="43"/>
        <v>13533.318016917647</v>
      </c>
      <c r="L84">
        <f t="shared" si="44"/>
        <v>0.9999999972700077</v>
      </c>
      <c r="M84">
        <f t="shared" si="45"/>
        <v>1.0491797374068134E-05</v>
      </c>
    </row>
    <row r="85" spans="1:13" ht="12.75">
      <c r="A85" s="2">
        <f t="shared" si="46"/>
        <v>0.01</v>
      </c>
      <c r="B85">
        <f t="shared" si="57"/>
        <v>7.150000000000004</v>
      </c>
      <c r="C85" s="2">
        <f t="shared" si="37"/>
        <v>0.35350815756093623</v>
      </c>
      <c r="D85">
        <f t="shared" si="58"/>
        <v>3.8829698148286094E-07</v>
      </c>
      <c r="E85">
        <f t="shared" si="59"/>
        <v>208194341.6755394</v>
      </c>
      <c r="F85">
        <f t="shared" si="60"/>
        <v>80.84123443442334</v>
      </c>
      <c r="G85">
        <f t="shared" si="40"/>
        <v>192133.55704264113</v>
      </c>
      <c r="H85">
        <f t="shared" si="61"/>
        <v>384267.11408528226</v>
      </c>
      <c r="I85">
        <f t="shared" si="62"/>
        <v>2534649.2766278144</v>
      </c>
      <c r="J85">
        <f t="shared" si="63"/>
        <v>2342515.7195851733</v>
      </c>
      <c r="K85">
        <f t="shared" si="43"/>
        <v>13993.201564853389</v>
      </c>
      <c r="L85">
        <f t="shared" si="44"/>
        <v>0.9999999974465001</v>
      </c>
      <c r="M85">
        <f t="shared" si="45"/>
        <v>9.81350850660867E-06</v>
      </c>
    </row>
    <row r="86" spans="1:13" ht="12.75">
      <c r="A86" s="2">
        <f t="shared" si="46"/>
        <v>0.01</v>
      </c>
      <c r="B86">
        <f t="shared" si="57"/>
        <v>7.385000000000004</v>
      </c>
      <c r="C86" s="2">
        <f t="shared" si="37"/>
        <v>0.36512695714510685</v>
      </c>
      <c r="D86">
        <f t="shared" si="58"/>
        <v>4.419181571635958E-07</v>
      </c>
      <c r="E86">
        <f t="shared" si="59"/>
        <v>208194341.6755394</v>
      </c>
      <c r="F86">
        <f t="shared" si="60"/>
        <v>92.00485980514239</v>
      </c>
      <c r="G86">
        <f t="shared" si="40"/>
        <v>218665.89622540836</v>
      </c>
      <c r="H86">
        <f t="shared" si="61"/>
        <v>437331.7924508167</v>
      </c>
      <c r="I86">
        <f t="shared" si="62"/>
        <v>2971981.0690786312</v>
      </c>
      <c r="J86">
        <f t="shared" si="63"/>
        <v>2753315.172853223</v>
      </c>
      <c r="K86">
        <f t="shared" si="43"/>
        <v>14453.08511278913</v>
      </c>
      <c r="L86">
        <f t="shared" si="44"/>
        <v>0.9999999976064148</v>
      </c>
      <c r="M86">
        <f t="shared" si="45"/>
        <v>9.198930969938068E-06</v>
      </c>
    </row>
    <row r="87" spans="1:13" ht="12.75">
      <c r="A87" s="2">
        <f t="shared" si="46"/>
        <v>0.01</v>
      </c>
      <c r="B87">
        <f t="shared" si="57"/>
        <v>7.6200000000000045</v>
      </c>
      <c r="C87" s="2">
        <f t="shared" si="37"/>
        <v>0.37674575672927757</v>
      </c>
      <c r="D87">
        <f t="shared" si="58"/>
        <v>5.009100354525124E-07</v>
      </c>
      <c r="E87">
        <f t="shared" si="59"/>
        <v>208194341.6755394</v>
      </c>
      <c r="F87">
        <f t="shared" si="60"/>
        <v>104.28663506970693</v>
      </c>
      <c r="G87">
        <f t="shared" si="40"/>
        <v>247855.71729739214</v>
      </c>
      <c r="H87">
        <f t="shared" si="61"/>
        <v>495711.4345947843</v>
      </c>
      <c r="I87">
        <f t="shared" si="62"/>
        <v>3467692.5036734156</v>
      </c>
      <c r="J87">
        <f t="shared" si="63"/>
        <v>3219836.7863760237</v>
      </c>
      <c r="K87">
        <f t="shared" si="43"/>
        <v>14912.96866072487</v>
      </c>
      <c r="L87">
        <f t="shared" si="44"/>
        <v>0.9999999977517645</v>
      </c>
      <c r="M87">
        <f t="shared" si="45"/>
        <v>8.640328692943733E-06</v>
      </c>
    </row>
    <row r="88" spans="1:13" ht="12.75">
      <c r="A88" s="2">
        <f t="shared" si="46"/>
        <v>0.01</v>
      </c>
      <c r="B88">
        <f t="shared" si="57"/>
        <v>7.855000000000005</v>
      </c>
      <c r="C88" s="2">
        <f t="shared" si="37"/>
        <v>0.3883645563134482</v>
      </c>
      <c r="D88">
        <f t="shared" si="58"/>
        <v>5.656198011309782E-07</v>
      </c>
      <c r="E88">
        <f t="shared" si="59"/>
        <v>208194341.6755394</v>
      </c>
      <c r="F88">
        <f t="shared" si="60"/>
        <v>117.75884213511351</v>
      </c>
      <c r="G88">
        <f t="shared" si="40"/>
        <v>279874.8110532065</v>
      </c>
      <c r="H88">
        <f t="shared" si="61"/>
        <v>559749.622106413</v>
      </c>
      <c r="I88">
        <f t="shared" si="62"/>
        <v>4027442.1257798285</v>
      </c>
      <c r="J88">
        <f t="shared" si="63"/>
        <v>3747567.314726622</v>
      </c>
      <c r="K88">
        <f t="shared" si="43"/>
        <v>15372.852208660612</v>
      </c>
      <c r="L88">
        <f t="shared" si="44"/>
        <v>0.9999999978842659</v>
      </c>
      <c r="M88">
        <f t="shared" si="45"/>
        <v>8.131104830693124E-06</v>
      </c>
    </row>
    <row r="89" spans="1:13" ht="12.75">
      <c r="A89" s="2">
        <f t="shared" si="46"/>
        <v>0.01</v>
      </c>
      <c r="B89">
        <f t="shared" si="57"/>
        <v>8.090000000000005</v>
      </c>
      <c r="C89" s="2">
        <f t="shared" si="37"/>
        <v>0.3999833558976188</v>
      </c>
      <c r="D89">
        <f t="shared" si="58"/>
        <v>6.364055138119E-07</v>
      </c>
      <c r="E89">
        <f t="shared" si="59"/>
        <v>208194341.6755394</v>
      </c>
      <c r="F89">
        <f t="shared" si="60"/>
        <v>132.49602698675193</v>
      </c>
      <c r="G89">
        <f t="shared" si="40"/>
        <v>314900.3492720356</v>
      </c>
      <c r="H89">
        <f t="shared" si="61"/>
        <v>629800.6985440712</v>
      </c>
      <c r="I89">
        <f t="shared" si="62"/>
        <v>4657242.8243239</v>
      </c>
      <c r="J89">
        <f t="shared" si="63"/>
        <v>4342342.475051864</v>
      </c>
      <c r="K89">
        <f t="shared" si="43"/>
        <v>15832.735756596352</v>
      </c>
      <c r="L89">
        <f t="shared" si="44"/>
        <v>0.9999999980053896</v>
      </c>
      <c r="M89">
        <f t="shared" si="45"/>
        <v>7.665606773286093E-06</v>
      </c>
    </row>
    <row r="90" spans="1:13" ht="12.75">
      <c r="A90" s="2">
        <f t="shared" si="46"/>
        <v>0.01</v>
      </c>
      <c r="B90">
        <f t="shared" si="57"/>
        <v>8.325000000000005</v>
      </c>
      <c r="C90" s="2">
        <f t="shared" si="37"/>
        <v>0.4116021554817893</v>
      </c>
      <c r="D90">
        <f t="shared" si="58"/>
        <v>7.136361079397234E-07</v>
      </c>
      <c r="E90">
        <f t="shared" si="59"/>
        <v>208194341.6755394</v>
      </c>
      <c r="F90">
        <f t="shared" si="60"/>
        <v>148.5749996884049</v>
      </c>
      <c r="G90">
        <f t="shared" si="40"/>
        <v>353114.88471763284</v>
      </c>
      <c r="H90">
        <f t="shared" si="61"/>
        <v>706229.7694352657</v>
      </c>
      <c r="I90">
        <f t="shared" si="62"/>
        <v>5363472.593759166</v>
      </c>
      <c r="J90">
        <f t="shared" si="63"/>
        <v>5010357.709041533</v>
      </c>
      <c r="K90">
        <f t="shared" si="43"/>
        <v>16292.619304532092</v>
      </c>
      <c r="L90">
        <f t="shared" si="44"/>
        <v>0.9999999981164022</v>
      </c>
      <c r="M90">
        <f t="shared" si="45"/>
        <v>7.238967848883781E-06</v>
      </c>
    </row>
    <row r="91" spans="1:13" ht="12.75">
      <c r="A91" s="2">
        <f t="shared" si="46"/>
        <v>0.01</v>
      </c>
      <c r="B91">
        <f t="shared" si="57"/>
        <v>8.560000000000004</v>
      </c>
      <c r="C91" s="2">
        <f t="shared" si="37"/>
        <v>0.4232209550659599</v>
      </c>
      <c r="D91">
        <f t="shared" si="58"/>
        <v>7.976913927904337E-07</v>
      </c>
      <c r="E91">
        <f t="shared" si="59"/>
        <v>208194341.6755394</v>
      </c>
      <c r="F91">
        <f t="shared" si="60"/>
        <v>166.07483438224847</v>
      </c>
      <c r="G91">
        <f t="shared" si="40"/>
        <v>394706.3511383221</v>
      </c>
      <c r="H91">
        <f t="shared" si="61"/>
        <v>789412.7022766442</v>
      </c>
      <c r="I91">
        <f t="shared" si="62"/>
        <v>6152885.29603581</v>
      </c>
      <c r="J91">
        <f t="shared" si="63"/>
        <v>5758178.944897489</v>
      </c>
      <c r="K91">
        <f t="shared" si="43"/>
        <v>16752.50285246783</v>
      </c>
      <c r="L91">
        <f t="shared" si="44"/>
        <v>0.9999999982183984</v>
      </c>
      <c r="M91">
        <f t="shared" si="45"/>
        <v>6.8469801741199984E-06</v>
      </c>
    </row>
    <row r="92" spans="1:13" ht="12.75">
      <c r="A92" s="2">
        <f t="shared" si="46"/>
        <v>0.01</v>
      </c>
      <c r="B92">
        <f t="shared" si="57"/>
        <v>8.795000000000003</v>
      </c>
      <c r="C92" s="2">
        <f t="shared" si="37"/>
        <v>0.4348397546501305</v>
      </c>
      <c r="D92">
        <f t="shared" si="58"/>
        <v>8.889620524715546E-07</v>
      </c>
      <c r="E92">
        <f t="shared" si="59"/>
        <v>208194341.6755394</v>
      </c>
      <c r="F92">
        <f t="shared" si="60"/>
        <v>185.07686928885164</v>
      </c>
      <c r="G92">
        <f t="shared" si="40"/>
        <v>439868.06326699635</v>
      </c>
      <c r="H92">
        <f t="shared" si="61"/>
        <v>879736.1265339927</v>
      </c>
      <c r="I92">
        <f t="shared" si="62"/>
        <v>7032621.422569803</v>
      </c>
      <c r="J92">
        <f t="shared" si="63"/>
        <v>6592753.359302807</v>
      </c>
      <c r="K92">
        <f t="shared" si="43"/>
        <v>17212.38640040357</v>
      </c>
      <c r="L92">
        <f t="shared" si="44"/>
        <v>0.9999999983123288</v>
      </c>
      <c r="M92">
        <f t="shared" si="45"/>
        <v>6.485990545042064E-06</v>
      </c>
    </row>
    <row r="93" spans="1:13" ht="12.75">
      <c r="A93" s="2">
        <f t="shared" si="46"/>
        <v>0.01</v>
      </c>
      <c r="B93">
        <f t="shared" si="57"/>
        <v>9.030000000000003</v>
      </c>
      <c r="C93" s="2">
        <f t="shared" si="37"/>
        <v>0.44645855423430114</v>
      </c>
      <c r="D93">
        <f t="shared" si="58"/>
        <v>9.87849645922149E-07</v>
      </c>
      <c r="E93">
        <f t="shared" si="59"/>
        <v>208194341.6755394</v>
      </c>
      <c r="F93">
        <f t="shared" si="60"/>
        <v>205.6647067071765</v>
      </c>
      <c r="G93">
        <f t="shared" si="40"/>
        <v>488798.71682111855</v>
      </c>
      <c r="H93">
        <f t="shared" si="61"/>
        <v>977597.4336422371</v>
      </c>
      <c r="I93">
        <f t="shared" si="62"/>
        <v>8010218.85621204</v>
      </c>
      <c r="J93">
        <f t="shared" si="63"/>
        <v>7521420.139390922</v>
      </c>
      <c r="K93">
        <f t="shared" si="43"/>
        <v>17672.26994833931</v>
      </c>
      <c r="L93">
        <f t="shared" si="44"/>
        <v>0.9999999983990221</v>
      </c>
      <c r="M93">
        <f t="shared" si="45"/>
        <v>6.1528142484634784E-06</v>
      </c>
    </row>
    <row r="94" spans="1:13" ht="12.75">
      <c r="A94" s="2">
        <f t="shared" si="46"/>
        <v>0.01</v>
      </c>
      <c r="B94">
        <f t="shared" si="57"/>
        <v>9.265000000000002</v>
      </c>
      <c r="C94" s="2">
        <f t="shared" si="37"/>
        <v>0.4580773538184717</v>
      </c>
      <c r="D94">
        <f t="shared" si="58"/>
        <v>1.0947666069128183E-06</v>
      </c>
      <c r="E94">
        <f t="shared" si="59"/>
        <v>208194341.6755394</v>
      </c>
      <c r="F94">
        <f t="shared" si="60"/>
        <v>227.9242130145782</v>
      </c>
      <c r="G94">
        <f t="shared" si="40"/>
        <v>541702.3885027211</v>
      </c>
      <c r="H94">
        <f t="shared" si="61"/>
        <v>1083404.7770054422</v>
      </c>
      <c r="I94">
        <f t="shared" si="62"/>
        <v>9093623.633217482</v>
      </c>
      <c r="J94">
        <f t="shared" si="63"/>
        <v>8551921.244714761</v>
      </c>
      <c r="K94">
        <f t="shared" si="43"/>
        <v>18132.15349627505</v>
      </c>
      <c r="L94">
        <f t="shared" si="44"/>
        <v>0.9999999984792031</v>
      </c>
      <c r="M94">
        <f t="shared" si="45"/>
        <v>5.844665940375471E-06</v>
      </c>
    </row>
    <row r="95" spans="1:13" ht="12.75">
      <c r="A95" s="2">
        <f t="shared" si="46"/>
        <v>0.01</v>
      </c>
      <c r="B95">
        <f t="shared" si="57"/>
        <v>9.500000000000002</v>
      </c>
      <c r="C95" s="2">
        <f t="shared" si="37"/>
        <v>0.4696961534026423</v>
      </c>
      <c r="D95">
        <f t="shared" si="58"/>
        <v>1.2101362440457042E-06</v>
      </c>
      <c r="E95">
        <f t="shared" si="59"/>
        <v>208194341.6755394</v>
      </c>
      <c r="F95">
        <f t="shared" si="60"/>
        <v>251.9435186668053</v>
      </c>
      <c r="G95">
        <f t="shared" si="40"/>
        <v>598788.5359984069</v>
      </c>
      <c r="H95">
        <f t="shared" si="61"/>
        <v>1197577.0719968139</v>
      </c>
      <c r="I95">
        <f t="shared" si="62"/>
        <v>10291200.705214296</v>
      </c>
      <c r="J95">
        <f t="shared" si="63"/>
        <v>9692412.169215888</v>
      </c>
      <c r="K95">
        <f t="shared" si="43"/>
        <v>18592.03704421079</v>
      </c>
      <c r="L95">
        <f t="shared" si="44"/>
        <v>0.999999998553508</v>
      </c>
      <c r="M95">
        <f t="shared" si="45"/>
        <v>5.5591003379174E-06</v>
      </c>
    </row>
    <row r="96" spans="1:3" ht="12.75">
      <c r="A96" s="2"/>
      <c r="C96" s="2"/>
    </row>
    <row r="97" spans="1:3" ht="12.75">
      <c r="A97" s="2"/>
      <c r="C97" s="2"/>
    </row>
    <row r="98" spans="1:3" ht="12.75">
      <c r="A98" s="2"/>
      <c r="C98" s="2"/>
    </row>
  </sheetData>
  <sheetProtection selectLockedCells="1" selectUnlockedCells="1"/>
  <conditionalFormatting sqref="J33:J40">
    <cfRule type="cellIs" priority="5" dxfId="0" operator="greaterThan" stopIfTrue="1">
      <formula>10000000</formula>
    </cfRule>
  </conditionalFormatting>
  <conditionalFormatting sqref="J11:J30">
    <cfRule type="cellIs" priority="4" dxfId="0" operator="greaterThan" stopIfTrue="1">
      <formula>10000000</formula>
    </cfRule>
  </conditionalFormatting>
  <conditionalFormatting sqref="J56:J98">
    <cfRule type="cellIs" priority="3" dxfId="0" operator="greaterThan" stopIfTrue="1">
      <formula>10000000</formula>
    </cfRule>
  </conditionalFormatting>
  <conditionalFormatting sqref="J44:J52">
    <cfRule type="cellIs" priority="1" dxfId="0" operator="greaterThan" stopIfTrue="1">
      <formula>10000000</formula>
    </cfRule>
  </conditionalFormatting>
  <hyperlinks>
    <hyperlink ref="E5" r:id="rId1" display="http://en.wikipedia.org/wiki/Synchrotron_radiation#Velocity_.E2.8A.A5_acceleration:_synchrotron_radiation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2013-06-15T03:24:11Z</dcterms:created>
  <dcterms:modified xsi:type="dcterms:W3CDTF">2013-07-08T15:06:08Z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